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6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212" i="7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<sst xmlns="http://schemas.openxmlformats.org/spreadsheetml/2006/main" count="43" uniqueCount="13">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</sst>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triangle"/>
              <c:size val="8"/>
            </c:marker>
          </c:dPt>
          <c:dPt>
            <c:idx val="12"/>
            <c:marker>
              <c:symbol val="triangle"/>
              <c:size val="8"/>
            </c:marker>
          </c:dPt>
          <c:dPt>
            <c:idx val="29"/>
            <c:marker>
              <c:symbol val="triangle"/>
              <c:size val="8"/>
            </c:marker>
          </c:dPt>
          <c:dLbls>
            <c:dLbl>
              <c:idx val="0"/>
              <c:layout>
                <c:manualLayout>
                  <c:x val="-4.4444444444444488E-3"/>
                  <c:y val="-3.2679738562091554E-2"/>
                </c:manualLayout>
              </c:layout>
              <c:showVal val="1"/>
            </c:dLbl>
            <c:dLbl>
              <c:idx val="12"/>
              <c:layout>
                <c:manualLayout>
                  <c:x val="2.9629629629629654E-3"/>
                  <c:y val="0"/>
                </c:manualLayout>
              </c:layout>
              <c:showVal val="1"/>
            </c:dLbl>
            <c:dLbl>
              <c:idx val="29"/>
              <c:layout>
                <c:manualLayout>
                  <c:x val="-6.074074074074079E-2"/>
                  <c:y val="1.3071895424836603E-2"/>
                </c:manualLayout>
              </c:layout>
              <c:showVal val="1"/>
            </c:dLbl>
            <c:delete val="1"/>
          </c:dLbls>
          <c:xVal>
            <c:numRef>
              <c:f>'Peak data'!$D$3:$D$1660</c:f>
              <c:numCache>
                <c:formatCode>General</c:formatCode>
                <c:ptCount val="1644"/>
                <c:pt idx="0">
                  <c:v>53</c:v>
                </c:pt>
                <c:pt idx="1">
                  <c:v>128</c:v>
                </c:pt>
                <c:pt idx="2">
                  <c:v>297</c:v>
                </c:pt>
                <c:pt idx="3">
                  <c:v>458</c:v>
                </c:pt>
                <c:pt idx="4">
                  <c:v>619</c:v>
                </c:pt>
                <c:pt idx="5">
                  <c:v>784</c:v>
                </c:pt>
                <c:pt idx="6">
                  <c:v>948</c:v>
                </c:pt>
                <c:pt idx="7">
                  <c:v>1111</c:v>
                </c:pt>
                <c:pt idx="8">
                  <c:v>1269</c:v>
                </c:pt>
                <c:pt idx="9">
                  <c:v>1428</c:v>
                </c:pt>
                <c:pt idx="10">
                  <c:v>1584</c:v>
                </c:pt>
                <c:pt idx="11">
                  <c:v>1736</c:v>
                </c:pt>
                <c:pt idx="12">
                  <c:v>1885</c:v>
                </c:pt>
                <c:pt idx="13">
                  <c:v>2038</c:v>
                </c:pt>
                <c:pt idx="14">
                  <c:v>2195</c:v>
                </c:pt>
                <c:pt idx="15">
                  <c:v>2351</c:v>
                </c:pt>
                <c:pt idx="16">
                  <c:v>2672</c:v>
                </c:pt>
                <c:pt idx="17">
                  <c:v>2832</c:v>
                </c:pt>
                <c:pt idx="18">
                  <c:v>2995</c:v>
                </c:pt>
                <c:pt idx="19">
                  <c:v>3156</c:v>
                </c:pt>
                <c:pt idx="20">
                  <c:v>3316</c:v>
                </c:pt>
                <c:pt idx="21">
                  <c:v>3641</c:v>
                </c:pt>
                <c:pt idx="22">
                  <c:v>4125</c:v>
                </c:pt>
                <c:pt idx="23">
                  <c:v>4289</c:v>
                </c:pt>
                <c:pt idx="24">
                  <c:v>4599</c:v>
                </c:pt>
                <c:pt idx="25">
                  <c:v>4906</c:v>
                </c:pt>
                <c:pt idx="26">
                  <c:v>6048</c:v>
                </c:pt>
                <c:pt idx="27">
                  <c:v>6503</c:v>
                </c:pt>
                <c:pt idx="28">
                  <c:v>6997</c:v>
                </c:pt>
                <c:pt idx="29">
                  <c:v>8000</c:v>
                </c:pt>
              </c:numCache>
            </c:numRef>
          </c:xVal>
          <c:yVal>
            <c:numRef>
              <c:f>'Peak data'!$G$3:$G$1660</c:f>
              <c:numCache>
                <c:formatCode>0.00</c:formatCode>
                <c:ptCount val="1644"/>
                <c:pt idx="0">
                  <c:v>53.39500000000001</c:v>
                </c:pt>
                <c:pt idx="1">
                  <c:v>53.39500000000001</c:v>
                </c:pt>
                <c:pt idx="2">
                  <c:v>51.625</c:v>
                </c:pt>
                <c:pt idx="3">
                  <c:v>50.74</c:v>
                </c:pt>
                <c:pt idx="4">
                  <c:v>50.74</c:v>
                </c:pt>
                <c:pt idx="5">
                  <c:v>49.854999999999997</c:v>
                </c:pt>
                <c:pt idx="6">
                  <c:v>49.854999999999997</c:v>
                </c:pt>
                <c:pt idx="7">
                  <c:v>49.854999999999997</c:v>
                </c:pt>
                <c:pt idx="8">
                  <c:v>49.412500000000001</c:v>
                </c:pt>
                <c:pt idx="9">
                  <c:v>49.412500000000001</c:v>
                </c:pt>
                <c:pt idx="10">
                  <c:v>49.412500000000001</c:v>
                </c:pt>
                <c:pt idx="11">
                  <c:v>49.412500000000001</c:v>
                </c:pt>
                <c:pt idx="12">
                  <c:v>49.412500000000001</c:v>
                </c:pt>
                <c:pt idx="13">
                  <c:v>44.692500000000003</c:v>
                </c:pt>
                <c:pt idx="14">
                  <c:v>39.3825</c:v>
                </c:pt>
                <c:pt idx="15">
                  <c:v>34.957500000000003</c:v>
                </c:pt>
                <c:pt idx="16">
                  <c:v>28.025000000000002</c:v>
                </c:pt>
                <c:pt idx="17">
                  <c:v>25.37</c:v>
                </c:pt>
                <c:pt idx="18">
                  <c:v>22.862500000000001</c:v>
                </c:pt>
                <c:pt idx="19">
                  <c:v>20.2075</c:v>
                </c:pt>
                <c:pt idx="20">
                  <c:v>18.4375</c:v>
                </c:pt>
                <c:pt idx="21">
                  <c:v>14.897500000000001</c:v>
                </c:pt>
                <c:pt idx="22">
                  <c:v>11.505000000000001</c:v>
                </c:pt>
                <c:pt idx="23">
                  <c:v>10.620000000000001</c:v>
                </c:pt>
                <c:pt idx="24">
                  <c:v>8.8500000000000014</c:v>
                </c:pt>
                <c:pt idx="25">
                  <c:v>7.9650000000000007</c:v>
                </c:pt>
                <c:pt idx="26">
                  <c:v>4.4250000000000007</c:v>
                </c:pt>
                <c:pt idx="27">
                  <c:v>3.54</c:v>
                </c:pt>
                <c:pt idx="28">
                  <c:v>2.6550000000000002</c:v>
                </c:pt>
                <c:pt idx="29">
                  <c:v>1.77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</c:numCache>
            </c:numRef>
          </c:yVal>
        </c:ser>
        <c:axId val="92486272"/>
        <c:axId val="9252121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2"/>
            <c:marker>
              <c:symbol val="circle"/>
              <c:size val="8"/>
            </c:marker>
          </c:dPt>
          <c:dPt>
            <c:idx val="29"/>
            <c:marker>
              <c:symbol val="circle"/>
              <c:size val="8"/>
            </c:marker>
          </c:dPt>
          <c:dLbls>
            <c:dLbl>
              <c:idx val="12"/>
              <c:layout>
                <c:manualLayout>
                  <c:x val="1.4814814814814821E-3"/>
                  <c:y val="-8.7145969498909868E-3"/>
                </c:manualLayout>
              </c:layout>
              <c:showVal val="1"/>
            </c:dLbl>
            <c:dLbl>
              <c:idx val="29"/>
              <c:layout>
                <c:manualLayout>
                  <c:x val="-6.222222222222229E-2"/>
                  <c:y val="-2.8322440087145972E-2"/>
                </c:manualLayout>
              </c:layout>
              <c:showVal val="1"/>
            </c:dLbl>
            <c:delete val="1"/>
          </c:dLbls>
          <c:xVal>
            <c:numRef>
              <c:f>'Peak data'!$D$3:$D$4660</c:f>
              <c:numCache>
                <c:formatCode>General</c:formatCode>
                <c:ptCount val="4644"/>
                <c:pt idx="0">
                  <c:v>53</c:v>
                </c:pt>
                <c:pt idx="1">
                  <c:v>128</c:v>
                </c:pt>
                <c:pt idx="2">
                  <c:v>297</c:v>
                </c:pt>
                <c:pt idx="3">
                  <c:v>458</c:v>
                </c:pt>
                <c:pt idx="4">
                  <c:v>619</c:v>
                </c:pt>
                <c:pt idx="5">
                  <c:v>784</c:v>
                </c:pt>
                <c:pt idx="6">
                  <c:v>948</c:v>
                </c:pt>
                <c:pt idx="7">
                  <c:v>1111</c:v>
                </c:pt>
                <c:pt idx="8">
                  <c:v>1269</c:v>
                </c:pt>
                <c:pt idx="9">
                  <c:v>1428</c:v>
                </c:pt>
                <c:pt idx="10">
                  <c:v>1584</c:v>
                </c:pt>
                <c:pt idx="11">
                  <c:v>1736</c:v>
                </c:pt>
                <c:pt idx="12">
                  <c:v>1885</c:v>
                </c:pt>
                <c:pt idx="13">
                  <c:v>2038</c:v>
                </c:pt>
                <c:pt idx="14">
                  <c:v>2195</c:v>
                </c:pt>
                <c:pt idx="15">
                  <c:v>2351</c:v>
                </c:pt>
                <c:pt idx="16">
                  <c:v>2672</c:v>
                </c:pt>
                <c:pt idx="17">
                  <c:v>2832</c:v>
                </c:pt>
                <c:pt idx="18">
                  <c:v>2995</c:v>
                </c:pt>
                <c:pt idx="19">
                  <c:v>3156</c:v>
                </c:pt>
                <c:pt idx="20">
                  <c:v>3316</c:v>
                </c:pt>
                <c:pt idx="21">
                  <c:v>3641</c:v>
                </c:pt>
                <c:pt idx="22">
                  <c:v>4125</c:v>
                </c:pt>
                <c:pt idx="23">
                  <c:v>4289</c:v>
                </c:pt>
                <c:pt idx="24">
                  <c:v>4599</c:v>
                </c:pt>
                <c:pt idx="25">
                  <c:v>4906</c:v>
                </c:pt>
                <c:pt idx="26">
                  <c:v>6048</c:v>
                </c:pt>
                <c:pt idx="27">
                  <c:v>6503</c:v>
                </c:pt>
                <c:pt idx="28">
                  <c:v>6997</c:v>
                </c:pt>
                <c:pt idx="29">
                  <c:v>8000</c:v>
                </c:pt>
              </c:numCache>
            </c:numRef>
          </c:xVal>
          <c:yVal>
            <c:numRef>
              <c:f>'Peak data'!$H$3:$H$1660</c:f>
              <c:numCache>
                <c:formatCode>0.00</c:formatCode>
                <c:ptCount val="1644"/>
                <c:pt idx="0">
                  <c:v>0.53882996953541518</c:v>
                </c:pt>
                <c:pt idx="1">
                  <c:v>1.3013252094440215</c:v>
                </c:pt>
                <c:pt idx="2">
                  <c:v>2.9193878522467633</c:v>
                </c:pt>
                <c:pt idx="3">
                  <c:v>4.4247753236862151</c:v>
                </c:pt>
                <c:pt idx="4">
                  <c:v>5.9802094440213258</c:v>
                </c:pt>
                <c:pt idx="5">
                  <c:v>7.4421782178217821</c:v>
                </c:pt>
                <c:pt idx="6">
                  <c:v>8.9989603960396032</c:v>
                </c:pt>
                <c:pt idx="7">
                  <c:v>10.546250000000001</c:v>
                </c:pt>
                <c:pt idx="8">
                  <c:v>11.939158891850724</c:v>
                </c:pt>
                <c:pt idx="9">
                  <c:v>13.435081873571972</c:v>
                </c:pt>
                <c:pt idx="10">
                  <c:v>14.902779893373955</c:v>
                </c:pt>
                <c:pt idx="11">
                  <c:v>16.332844630616908</c:v>
                </c:pt>
                <c:pt idx="12">
                  <c:v>17.734684405940595</c:v>
                </c:pt>
                <c:pt idx="13">
                  <c:v>17.342596153846156</c:v>
                </c:pt>
                <c:pt idx="14">
                  <c:v>16.459365479817212</c:v>
                </c:pt>
                <c:pt idx="15">
                  <c:v>15.648340156130999</c:v>
                </c:pt>
                <c:pt idx="16">
                  <c:v>14.257958872810358</c:v>
                </c:pt>
                <c:pt idx="17">
                  <c:v>13.680091393754759</c:v>
                </c:pt>
                <c:pt idx="18">
                  <c:v>13.037545220868241</c:v>
                </c:pt>
                <c:pt idx="19">
                  <c:v>12.142968392993145</c:v>
                </c:pt>
                <c:pt idx="20">
                  <c:v>11.641041507996954</c:v>
                </c:pt>
                <c:pt idx="21">
                  <c:v>10.327836538461538</c:v>
                </c:pt>
                <c:pt idx="22">
                  <c:v>9.0362004950495045</c:v>
                </c:pt>
                <c:pt idx="23">
                  <c:v>8.6727303884234583</c:v>
                </c:pt>
                <c:pt idx="24">
                  <c:v>7.7496477532368635</c:v>
                </c:pt>
                <c:pt idx="25">
                  <c:v>7.4402684691546082</c:v>
                </c:pt>
                <c:pt idx="26">
                  <c:v>5.0956587966488964</c:v>
                </c:pt>
                <c:pt idx="27">
                  <c:v>4.3832102056359483</c:v>
                </c:pt>
                <c:pt idx="28">
                  <c:v>3.5371353769992391</c:v>
                </c:pt>
                <c:pt idx="29">
                  <c:v>2.6961157654226962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1"/>
            <c:marker>
              <c:symbol val="square"/>
              <c:size val="8"/>
            </c:marker>
          </c:dPt>
          <c:dPt>
            <c:idx val="22"/>
            <c:marker>
              <c:symbol val="square"/>
              <c:size val="8"/>
            </c:marker>
          </c:dPt>
          <c:dPt>
            <c:idx val="29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75E-2"/>
                  <c:y val="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49.3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2.5185185185185192E-2"/>
                  <c:y val="3.4858387799564301E-2"/>
                </c:manualLayout>
              </c:layout>
              <c:showVal val="1"/>
            </c:dLbl>
            <c:dLbl>
              <c:idx val="22"/>
              <c:layout>
                <c:manualLayout>
                  <c:x val="-1.7777777777777781E-2"/>
                  <c:y val="3.48583877995643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47.8</a:t>
                    </a:r>
                  </a:p>
                </c:rich>
              </c:tx>
              <c:showVal val="1"/>
            </c:dLbl>
            <c:dLbl>
              <c:idx val="29"/>
              <c:layout>
                <c:manualLayout>
                  <c:x val="-4.8888888888888891E-2"/>
                  <c:y val="-2.3965313159384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data'!$D$3:$D$32</c:f>
              <c:numCache>
                <c:formatCode>General</c:formatCode>
                <c:ptCount val="30"/>
                <c:pt idx="0">
                  <c:v>53</c:v>
                </c:pt>
                <c:pt idx="1">
                  <c:v>128</c:v>
                </c:pt>
                <c:pt idx="2">
                  <c:v>297</c:v>
                </c:pt>
                <c:pt idx="3">
                  <c:v>458</c:v>
                </c:pt>
                <c:pt idx="4">
                  <c:v>619</c:v>
                </c:pt>
                <c:pt idx="5">
                  <c:v>784</c:v>
                </c:pt>
                <c:pt idx="6">
                  <c:v>948</c:v>
                </c:pt>
                <c:pt idx="7">
                  <c:v>1111</c:v>
                </c:pt>
                <c:pt idx="8">
                  <c:v>1269</c:v>
                </c:pt>
                <c:pt idx="9">
                  <c:v>1428</c:v>
                </c:pt>
                <c:pt idx="10">
                  <c:v>1584</c:v>
                </c:pt>
                <c:pt idx="11">
                  <c:v>1736</c:v>
                </c:pt>
                <c:pt idx="12">
                  <c:v>1885</c:v>
                </c:pt>
                <c:pt idx="13">
                  <c:v>2038</c:v>
                </c:pt>
                <c:pt idx="14">
                  <c:v>2195</c:v>
                </c:pt>
                <c:pt idx="15">
                  <c:v>2351</c:v>
                </c:pt>
                <c:pt idx="16">
                  <c:v>2672</c:v>
                </c:pt>
                <c:pt idx="17">
                  <c:v>2832</c:v>
                </c:pt>
                <c:pt idx="18">
                  <c:v>2995</c:v>
                </c:pt>
                <c:pt idx="19">
                  <c:v>3156</c:v>
                </c:pt>
                <c:pt idx="20">
                  <c:v>3316</c:v>
                </c:pt>
                <c:pt idx="21">
                  <c:v>3641</c:v>
                </c:pt>
                <c:pt idx="22">
                  <c:v>4125</c:v>
                </c:pt>
                <c:pt idx="23">
                  <c:v>4289</c:v>
                </c:pt>
                <c:pt idx="24">
                  <c:v>4599</c:v>
                </c:pt>
                <c:pt idx="25">
                  <c:v>4906</c:v>
                </c:pt>
                <c:pt idx="26">
                  <c:v>6048</c:v>
                </c:pt>
                <c:pt idx="27">
                  <c:v>6503</c:v>
                </c:pt>
                <c:pt idx="28">
                  <c:v>6997</c:v>
                </c:pt>
                <c:pt idx="29">
                  <c:v>8000</c:v>
                </c:pt>
              </c:numCache>
            </c:numRef>
          </c:xVal>
          <c:yVal>
            <c:numRef>
              <c:f>'Peak data'!$A$3:$A$32</c:f>
              <c:numCache>
                <c:formatCode>General</c:formatCode>
                <c:ptCount val="30"/>
                <c:pt idx="0">
                  <c:v>49.328125</c:v>
                </c:pt>
                <c:pt idx="1">
                  <c:v>49.109375</c:v>
                </c:pt>
                <c:pt idx="2">
                  <c:v>48.875</c:v>
                </c:pt>
                <c:pt idx="3">
                  <c:v>48.59375</c:v>
                </c:pt>
                <c:pt idx="4">
                  <c:v>48.21875</c:v>
                </c:pt>
                <c:pt idx="5">
                  <c:v>48</c:v>
                </c:pt>
                <c:pt idx="6">
                  <c:v>47.546875</c:v>
                </c:pt>
                <c:pt idx="7">
                  <c:v>46.96875</c:v>
                </c:pt>
                <c:pt idx="8">
                  <c:v>46.59375</c:v>
                </c:pt>
                <c:pt idx="9">
                  <c:v>46.296875</c:v>
                </c:pt>
                <c:pt idx="10">
                  <c:v>46</c:v>
                </c:pt>
                <c:pt idx="11">
                  <c:v>46</c:v>
                </c:pt>
                <c:pt idx="12">
                  <c:v>46.296875</c:v>
                </c:pt>
                <c:pt idx="13">
                  <c:v>46.453125</c:v>
                </c:pt>
                <c:pt idx="14">
                  <c:v>46.59375</c:v>
                </c:pt>
                <c:pt idx="15">
                  <c:v>46.890625</c:v>
                </c:pt>
                <c:pt idx="16">
                  <c:v>47.265625</c:v>
                </c:pt>
                <c:pt idx="17">
                  <c:v>47.265625</c:v>
                </c:pt>
                <c:pt idx="18">
                  <c:v>47.484375</c:v>
                </c:pt>
                <c:pt idx="19">
                  <c:v>47.484375</c:v>
                </c:pt>
                <c:pt idx="20">
                  <c:v>47.40625</c:v>
                </c:pt>
                <c:pt idx="21">
                  <c:v>47.546875</c:v>
                </c:pt>
                <c:pt idx="22">
                  <c:v>47.78125</c:v>
                </c:pt>
                <c:pt idx="23">
                  <c:v>47.703125</c:v>
                </c:pt>
                <c:pt idx="24">
                  <c:v>47.703125</c:v>
                </c:pt>
                <c:pt idx="25">
                  <c:v>47.84375</c:v>
                </c:pt>
                <c:pt idx="26">
                  <c:v>47.03125</c:v>
                </c:pt>
                <c:pt idx="27">
                  <c:v>47.546875</c:v>
                </c:pt>
                <c:pt idx="28">
                  <c:v>46.671875</c:v>
                </c:pt>
                <c:pt idx="29">
                  <c:v>49.984375</c:v>
                </c:pt>
              </c:numCache>
            </c:numRef>
          </c:yVal>
        </c:ser>
        <c:axId val="92486272"/>
        <c:axId val="9252121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1"/>
            <c:marker>
              <c:symbol val="triangle"/>
              <c:size val="8"/>
            </c:marker>
          </c:dPt>
          <c:dPt>
            <c:idx val="29"/>
            <c:marker>
              <c:symbol val="triangle"/>
              <c:size val="8"/>
            </c:marker>
          </c:dPt>
          <c:dLbls>
            <c:dLbl>
              <c:idx val="11"/>
              <c:layout>
                <c:manualLayout>
                  <c:x val="-4.1481481481481494E-2"/>
                  <c:y val="-3.267973856209154E-2"/>
                </c:manualLayout>
              </c:layout>
              <c:showVal val="1"/>
            </c:dLbl>
            <c:dLbl>
              <c:idx val="29"/>
              <c:layout>
                <c:manualLayout>
                  <c:x val="-6.0740740740740776E-2"/>
                  <c:y val="-3.4858387799564301E-2"/>
                </c:manualLayout>
              </c:layout>
              <c:showVal val="1"/>
            </c:dLbl>
            <c:delete val="1"/>
          </c:dLbls>
          <c:xVal>
            <c:numRef>
              <c:f>'Peak data'!$D$3:$D$1660</c:f>
              <c:numCache>
                <c:formatCode>General</c:formatCode>
                <c:ptCount val="1644"/>
                <c:pt idx="0">
                  <c:v>53</c:v>
                </c:pt>
                <c:pt idx="1">
                  <c:v>128</c:v>
                </c:pt>
                <c:pt idx="2">
                  <c:v>297</c:v>
                </c:pt>
                <c:pt idx="3">
                  <c:v>458</c:v>
                </c:pt>
                <c:pt idx="4">
                  <c:v>619</c:v>
                </c:pt>
                <c:pt idx="5">
                  <c:v>784</c:v>
                </c:pt>
                <c:pt idx="6">
                  <c:v>948</c:v>
                </c:pt>
                <c:pt idx="7">
                  <c:v>1111</c:v>
                </c:pt>
                <c:pt idx="8">
                  <c:v>1269</c:v>
                </c:pt>
                <c:pt idx="9">
                  <c:v>1428</c:v>
                </c:pt>
                <c:pt idx="10">
                  <c:v>1584</c:v>
                </c:pt>
                <c:pt idx="11">
                  <c:v>1736</c:v>
                </c:pt>
                <c:pt idx="12">
                  <c:v>1885</c:v>
                </c:pt>
                <c:pt idx="13">
                  <c:v>2038</c:v>
                </c:pt>
                <c:pt idx="14">
                  <c:v>2195</c:v>
                </c:pt>
                <c:pt idx="15">
                  <c:v>2351</c:v>
                </c:pt>
                <c:pt idx="16">
                  <c:v>2672</c:v>
                </c:pt>
                <c:pt idx="17">
                  <c:v>2832</c:v>
                </c:pt>
                <c:pt idx="18">
                  <c:v>2995</c:v>
                </c:pt>
                <c:pt idx="19">
                  <c:v>3156</c:v>
                </c:pt>
                <c:pt idx="20">
                  <c:v>3316</c:v>
                </c:pt>
                <c:pt idx="21">
                  <c:v>3641</c:v>
                </c:pt>
                <c:pt idx="22">
                  <c:v>4125</c:v>
                </c:pt>
                <c:pt idx="23">
                  <c:v>4289</c:v>
                </c:pt>
                <c:pt idx="24">
                  <c:v>4599</c:v>
                </c:pt>
                <c:pt idx="25">
                  <c:v>4906</c:v>
                </c:pt>
                <c:pt idx="26">
                  <c:v>6048</c:v>
                </c:pt>
                <c:pt idx="27">
                  <c:v>6503</c:v>
                </c:pt>
                <c:pt idx="28">
                  <c:v>6997</c:v>
                </c:pt>
                <c:pt idx="29">
                  <c:v>8000</c:v>
                </c:pt>
              </c:numCache>
            </c:numRef>
          </c:xVal>
          <c:yVal>
            <c:numRef>
              <c:f>'Peak data'!$B$3:$B$1660</c:f>
              <c:numCache>
                <c:formatCode>General</c:formatCode>
                <c:ptCount val="1644"/>
                <c:pt idx="0">
                  <c:v>92.6</c:v>
                </c:pt>
                <c:pt idx="1">
                  <c:v>91.8</c:v>
                </c:pt>
                <c:pt idx="2">
                  <c:v>109.3</c:v>
                </c:pt>
                <c:pt idx="3">
                  <c:v>135</c:v>
                </c:pt>
                <c:pt idx="4">
                  <c:v>160.1</c:v>
                </c:pt>
                <c:pt idx="5">
                  <c:v>186</c:v>
                </c:pt>
                <c:pt idx="6">
                  <c:v>218.5</c:v>
                </c:pt>
                <c:pt idx="7">
                  <c:v>252.5</c:v>
                </c:pt>
                <c:pt idx="8">
                  <c:v>284.8</c:v>
                </c:pt>
                <c:pt idx="9">
                  <c:v>317.60000000000002</c:v>
                </c:pt>
                <c:pt idx="10">
                  <c:v>347.8</c:v>
                </c:pt>
                <c:pt idx="11">
                  <c:v>355</c:v>
                </c:pt>
                <c:pt idx="12">
                  <c:v>352.4</c:v>
                </c:pt>
                <c:pt idx="13">
                  <c:v>331.7</c:v>
                </c:pt>
                <c:pt idx="14">
                  <c:v>310.3</c:v>
                </c:pt>
                <c:pt idx="15">
                  <c:v>292.60000000000002</c:v>
                </c:pt>
                <c:pt idx="16">
                  <c:v>259.2</c:v>
                </c:pt>
                <c:pt idx="17">
                  <c:v>246.2</c:v>
                </c:pt>
                <c:pt idx="18">
                  <c:v>232.4</c:v>
                </c:pt>
                <c:pt idx="19">
                  <c:v>220.6</c:v>
                </c:pt>
                <c:pt idx="20">
                  <c:v>209.7</c:v>
                </c:pt>
                <c:pt idx="21">
                  <c:v>190</c:v>
                </c:pt>
                <c:pt idx="22">
                  <c:v>167.9</c:v>
                </c:pt>
                <c:pt idx="23">
                  <c:v>161.19999999999999</c:v>
                </c:pt>
                <c:pt idx="24">
                  <c:v>148.5</c:v>
                </c:pt>
                <c:pt idx="25">
                  <c:v>138</c:v>
                </c:pt>
                <c:pt idx="26">
                  <c:v>107.9</c:v>
                </c:pt>
                <c:pt idx="27">
                  <c:v>96.9</c:v>
                </c:pt>
                <c:pt idx="28">
                  <c:v>89.8</c:v>
                </c:pt>
                <c:pt idx="29">
                  <c:v>76.099999999999994</c:v>
                </c:pt>
              </c:numCache>
            </c:numRef>
          </c:yVal>
        </c:ser>
        <c:axId val="92522752"/>
        <c:axId val="92528640"/>
      </c:scatterChart>
      <c:valAx>
        <c:axId val="9248627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21216"/>
        <c:crosses val="autoZero"/>
        <c:crossBetween val="midCat"/>
      </c:valAx>
      <c:valAx>
        <c:axId val="92521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86272"/>
        <c:crosses val="autoZero"/>
        <c:crossBetween val="midCat"/>
      </c:valAx>
      <c:valAx>
        <c:axId val="92522752"/>
        <c:scaling>
          <c:orientation val="minMax"/>
        </c:scaling>
        <c:delete val="1"/>
        <c:axPos val="b"/>
        <c:numFmt formatCode="General" sourceLinked="1"/>
        <c:tickLblPos val="none"/>
        <c:crossAx val="92528640"/>
        <c:crosses val="autoZero"/>
        <c:crossBetween val="midCat"/>
      </c:valAx>
      <c:valAx>
        <c:axId val="9252864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2275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8166812481773"/>
          <c:y val="0.94402329610759461"/>
          <c:w val="0.70880011665208609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2"/>
            <c:marker>
              <c:symbol val="diamond"/>
              <c:size val="8"/>
            </c:marker>
          </c:dPt>
          <c:dPt>
            <c:idx val="29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5.9259259259259274E-3"/>
                  <c:y val="-2.8322440087145972E-2"/>
                </c:manualLayout>
              </c:layout>
              <c:showVal val="1"/>
            </c:dLbl>
            <c:dLbl>
              <c:idx val="12"/>
              <c:layout>
                <c:manualLayout>
                  <c:x val="-4.0000000000000022E-2"/>
                  <c:y val="3.050108932461874E-2"/>
                </c:manualLayout>
              </c:layout>
              <c:showVal val="1"/>
            </c:dLbl>
            <c:dLbl>
              <c:idx val="29"/>
              <c:layout>
                <c:manualLayout>
                  <c:x val="-4.296296296296296E-2"/>
                  <c:y val="-3.4858387799564301E-2"/>
                </c:manualLayout>
              </c:layout>
              <c:showVal val="1"/>
            </c:dLbl>
            <c:delete val="1"/>
          </c:dLbls>
          <c:xVal>
            <c:numRef>
              <c:f>'Peak data'!$D$3:$D$1106</c:f>
              <c:numCache>
                <c:formatCode>General</c:formatCode>
                <c:ptCount val="1090"/>
                <c:pt idx="0">
                  <c:v>53</c:v>
                </c:pt>
                <c:pt idx="1">
                  <c:v>128</c:v>
                </c:pt>
                <c:pt idx="2">
                  <c:v>297</c:v>
                </c:pt>
                <c:pt idx="3">
                  <c:v>458</c:v>
                </c:pt>
                <c:pt idx="4">
                  <c:v>619</c:v>
                </c:pt>
                <c:pt idx="5">
                  <c:v>784</c:v>
                </c:pt>
                <c:pt idx="6">
                  <c:v>948</c:v>
                </c:pt>
                <c:pt idx="7">
                  <c:v>1111</c:v>
                </c:pt>
                <c:pt idx="8">
                  <c:v>1269</c:v>
                </c:pt>
                <c:pt idx="9">
                  <c:v>1428</c:v>
                </c:pt>
                <c:pt idx="10">
                  <c:v>1584</c:v>
                </c:pt>
                <c:pt idx="11">
                  <c:v>1736</c:v>
                </c:pt>
                <c:pt idx="12">
                  <c:v>1885</c:v>
                </c:pt>
                <c:pt idx="13">
                  <c:v>2038</c:v>
                </c:pt>
                <c:pt idx="14">
                  <c:v>2195</c:v>
                </c:pt>
                <c:pt idx="15">
                  <c:v>2351</c:v>
                </c:pt>
                <c:pt idx="16">
                  <c:v>2672</c:v>
                </c:pt>
                <c:pt idx="17">
                  <c:v>2832</c:v>
                </c:pt>
                <c:pt idx="18">
                  <c:v>2995</c:v>
                </c:pt>
                <c:pt idx="19">
                  <c:v>3156</c:v>
                </c:pt>
                <c:pt idx="20">
                  <c:v>3316</c:v>
                </c:pt>
                <c:pt idx="21">
                  <c:v>3641</c:v>
                </c:pt>
                <c:pt idx="22">
                  <c:v>4125</c:v>
                </c:pt>
                <c:pt idx="23">
                  <c:v>4289</c:v>
                </c:pt>
                <c:pt idx="24">
                  <c:v>4599</c:v>
                </c:pt>
                <c:pt idx="25">
                  <c:v>4906</c:v>
                </c:pt>
                <c:pt idx="26">
                  <c:v>6048</c:v>
                </c:pt>
                <c:pt idx="27">
                  <c:v>6503</c:v>
                </c:pt>
                <c:pt idx="28">
                  <c:v>6997</c:v>
                </c:pt>
                <c:pt idx="29">
                  <c:v>8000</c:v>
                </c:pt>
              </c:numCache>
            </c:numRef>
          </c:xVal>
          <c:yVal>
            <c:numRef>
              <c:f>'Peak data'!$E$3:$E$1106</c:f>
              <c:numCache>
                <c:formatCode>General</c:formatCode>
                <c:ptCount val="1090"/>
                <c:pt idx="0">
                  <c:v>72.400000000000006</c:v>
                </c:pt>
                <c:pt idx="1">
                  <c:v>72.400000000000006</c:v>
                </c:pt>
                <c:pt idx="2">
                  <c:v>70</c:v>
                </c:pt>
                <c:pt idx="3">
                  <c:v>68.8</c:v>
                </c:pt>
                <c:pt idx="4">
                  <c:v>68.8</c:v>
                </c:pt>
                <c:pt idx="5">
                  <c:v>67.599999999999994</c:v>
                </c:pt>
                <c:pt idx="6">
                  <c:v>67.599999999999994</c:v>
                </c:pt>
                <c:pt idx="7">
                  <c:v>67.599999999999994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60.6</c:v>
                </c:pt>
                <c:pt idx="14">
                  <c:v>53.4</c:v>
                </c:pt>
                <c:pt idx="15">
                  <c:v>47.4</c:v>
                </c:pt>
                <c:pt idx="16">
                  <c:v>38</c:v>
                </c:pt>
                <c:pt idx="17">
                  <c:v>34.4</c:v>
                </c:pt>
                <c:pt idx="18">
                  <c:v>31</c:v>
                </c:pt>
                <c:pt idx="19">
                  <c:v>27.4</c:v>
                </c:pt>
                <c:pt idx="20">
                  <c:v>25</c:v>
                </c:pt>
                <c:pt idx="21">
                  <c:v>20.2</c:v>
                </c:pt>
                <c:pt idx="22">
                  <c:v>15.6</c:v>
                </c:pt>
                <c:pt idx="23">
                  <c:v>14.4</c:v>
                </c:pt>
                <c:pt idx="24">
                  <c:v>12</c:v>
                </c:pt>
                <c:pt idx="25">
                  <c:v>10.8</c:v>
                </c:pt>
                <c:pt idx="26">
                  <c:v>6</c:v>
                </c:pt>
                <c:pt idx="27">
                  <c:v>4.8</c:v>
                </c:pt>
                <c:pt idx="28">
                  <c:v>3.6</c:v>
                </c:pt>
                <c:pt idx="29">
                  <c:v>2.4</c:v>
                </c:pt>
              </c:numCache>
            </c:numRef>
          </c:yVal>
          <c:smooth val="1"/>
        </c:ser>
        <c:axId val="94581888"/>
        <c:axId val="9458380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2"/>
            <c:marker>
              <c:symbol val="circle"/>
              <c:size val="8"/>
            </c:marker>
          </c:dPt>
          <c:dPt>
            <c:idx val="29"/>
            <c:marker>
              <c:symbol val="circle"/>
              <c:size val="8"/>
            </c:marker>
          </c:dPt>
          <c:dLbls>
            <c:dLbl>
              <c:idx val="12"/>
              <c:layout>
                <c:manualLayout>
                  <c:x val="-3.259259259259259E-2"/>
                  <c:y val="3.9215686274509803E-2"/>
                </c:manualLayout>
              </c:layout>
              <c:showVal val="1"/>
            </c:dLbl>
            <c:dLbl>
              <c:idx val="29"/>
              <c:layout>
                <c:manualLayout>
                  <c:x val="-7.2592592592592597E-2"/>
                  <c:y val="1.3071895424836603E-2"/>
                </c:manualLayout>
              </c:layout>
              <c:showVal val="1"/>
            </c:dLbl>
            <c:delete val="1"/>
          </c:dLbls>
          <c:xVal>
            <c:numRef>
              <c:f>'Peak data'!$D$3:$D$1106</c:f>
              <c:numCache>
                <c:formatCode>General</c:formatCode>
                <c:ptCount val="1090"/>
                <c:pt idx="0">
                  <c:v>53</c:v>
                </c:pt>
                <c:pt idx="1">
                  <c:v>128</c:v>
                </c:pt>
                <c:pt idx="2">
                  <c:v>297</c:v>
                </c:pt>
                <c:pt idx="3">
                  <c:v>458</c:v>
                </c:pt>
                <c:pt idx="4">
                  <c:v>619</c:v>
                </c:pt>
                <c:pt idx="5">
                  <c:v>784</c:v>
                </c:pt>
                <c:pt idx="6">
                  <c:v>948</c:v>
                </c:pt>
                <c:pt idx="7">
                  <c:v>1111</c:v>
                </c:pt>
                <c:pt idx="8">
                  <c:v>1269</c:v>
                </c:pt>
                <c:pt idx="9">
                  <c:v>1428</c:v>
                </c:pt>
                <c:pt idx="10">
                  <c:v>1584</c:v>
                </c:pt>
                <c:pt idx="11">
                  <c:v>1736</c:v>
                </c:pt>
                <c:pt idx="12">
                  <c:v>1885</c:v>
                </c:pt>
                <c:pt idx="13">
                  <c:v>2038</c:v>
                </c:pt>
                <c:pt idx="14">
                  <c:v>2195</c:v>
                </c:pt>
                <c:pt idx="15">
                  <c:v>2351</c:v>
                </c:pt>
                <c:pt idx="16">
                  <c:v>2672</c:v>
                </c:pt>
                <c:pt idx="17">
                  <c:v>2832</c:v>
                </c:pt>
                <c:pt idx="18">
                  <c:v>2995</c:v>
                </c:pt>
                <c:pt idx="19">
                  <c:v>3156</c:v>
                </c:pt>
                <c:pt idx="20">
                  <c:v>3316</c:v>
                </c:pt>
                <c:pt idx="21">
                  <c:v>3641</c:v>
                </c:pt>
                <c:pt idx="22">
                  <c:v>4125</c:v>
                </c:pt>
                <c:pt idx="23">
                  <c:v>4289</c:v>
                </c:pt>
                <c:pt idx="24">
                  <c:v>4599</c:v>
                </c:pt>
                <c:pt idx="25">
                  <c:v>4906</c:v>
                </c:pt>
                <c:pt idx="26">
                  <c:v>6048</c:v>
                </c:pt>
                <c:pt idx="27">
                  <c:v>6503</c:v>
                </c:pt>
                <c:pt idx="28">
                  <c:v>6997</c:v>
                </c:pt>
                <c:pt idx="29">
                  <c:v>8000</c:v>
                </c:pt>
              </c:numCache>
            </c:numRef>
          </c:xVal>
          <c:yVal>
            <c:numRef>
              <c:f>'Peak data'!$F$3:$F$1106</c:f>
              <c:numCache>
                <c:formatCode>0.00</c:formatCode>
                <c:ptCount val="1090"/>
                <c:pt idx="0">
                  <c:v>0.40361838645208797</c:v>
                </c:pt>
                <c:pt idx="1">
                  <c:v>0.97477648048806154</c:v>
                </c:pt>
                <c:pt idx="2">
                  <c:v>2.1868097191543074</c:v>
                </c:pt>
                <c:pt idx="3">
                  <c:v>3.3144419901125484</c:v>
                </c:pt>
                <c:pt idx="4">
                  <c:v>4.4795624276848631</c:v>
                </c:pt>
                <c:pt idx="5">
                  <c:v>5.574671294835384</c:v>
                </c:pt>
                <c:pt idx="6">
                  <c:v>6.7408015146733984</c:v>
                </c:pt>
                <c:pt idx="7">
                  <c:v>7.899821184390448</c:v>
                </c:pt>
                <c:pt idx="8">
                  <c:v>8.9431997475544343</c:v>
                </c:pt>
                <c:pt idx="9">
                  <c:v>10.063742505522248</c:v>
                </c:pt>
                <c:pt idx="10">
                  <c:v>11.163142947301989</c:v>
                </c:pt>
                <c:pt idx="11">
                  <c:v>12.2343536341643</c:v>
                </c:pt>
                <c:pt idx="12">
                  <c:v>13.28442200483854</c:v>
                </c:pt>
                <c:pt idx="13">
                  <c:v>12.990722625433891</c:v>
                </c:pt>
                <c:pt idx="14">
                  <c:v>12.329125907226254</c:v>
                </c:pt>
                <c:pt idx="15">
                  <c:v>11.721615651625118</c:v>
                </c:pt>
                <c:pt idx="16">
                  <c:v>10.680130430209319</c:v>
                </c:pt>
                <c:pt idx="17">
                  <c:v>10.247270432313034</c:v>
                </c:pt>
                <c:pt idx="18">
                  <c:v>9.7659619227937302</c:v>
                </c:pt>
                <c:pt idx="19">
                  <c:v>9.0958662038497948</c:v>
                </c:pt>
                <c:pt idx="20">
                  <c:v>8.7198906069212168</c:v>
                </c:pt>
                <c:pt idx="21">
                  <c:v>7.7362154202166824</c:v>
                </c:pt>
                <c:pt idx="22">
                  <c:v>6.7686967497633326</c:v>
                </c:pt>
                <c:pt idx="23">
                  <c:v>6.4964342063742508</c:v>
                </c:pt>
                <c:pt idx="24">
                  <c:v>5.8049857999368886</c:v>
                </c:pt>
                <c:pt idx="25">
                  <c:v>5.5732407699589777</c:v>
                </c:pt>
                <c:pt idx="26">
                  <c:v>3.8169769643420639</c:v>
                </c:pt>
                <c:pt idx="27">
                  <c:v>3.283307036920164</c:v>
                </c:pt>
                <c:pt idx="28">
                  <c:v>2.6495424424108553</c:v>
                </c:pt>
                <c:pt idx="29">
                  <c:v>2.0195645313979171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1"/>
            <c:marker>
              <c:symbol val="square"/>
              <c:size val="8"/>
            </c:marker>
          </c:dPt>
          <c:dPt>
            <c:idx val="22"/>
            <c:marker>
              <c:symbol val="square"/>
              <c:size val="8"/>
            </c:marker>
          </c:dPt>
          <c:dPt>
            <c:idx val="29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4814814814814821E-3"/>
                  <c:y val="-2.61437908496732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49.3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2.0740740740740751E-2"/>
                  <c:y val="-3.4858387799564301E-2"/>
                </c:manualLayout>
              </c:layout>
              <c:showVal val="1"/>
            </c:dLbl>
            <c:dLbl>
              <c:idx val="22"/>
              <c:layout>
                <c:manualLayout>
                  <c:x val="-1.0370370370370375E-2"/>
                  <c:y val="2.61437908496732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47.8</a:t>
                    </a:r>
                  </a:p>
                </c:rich>
              </c:tx>
              <c:showVal val="1"/>
            </c:dLbl>
            <c:dLbl>
              <c:idx val="29"/>
              <c:layout>
                <c:manualLayout>
                  <c:x val="-4.4444444444444488E-2"/>
                  <c:y val="-3.48583877995643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data'!$D$3:$D$32</c:f>
              <c:numCache>
                <c:formatCode>General</c:formatCode>
                <c:ptCount val="30"/>
                <c:pt idx="0">
                  <c:v>53</c:v>
                </c:pt>
                <c:pt idx="1">
                  <c:v>128</c:v>
                </c:pt>
                <c:pt idx="2">
                  <c:v>297</c:v>
                </c:pt>
                <c:pt idx="3">
                  <c:v>458</c:v>
                </c:pt>
                <c:pt idx="4">
                  <c:v>619</c:v>
                </c:pt>
                <c:pt idx="5">
                  <c:v>784</c:v>
                </c:pt>
                <c:pt idx="6">
                  <c:v>948</c:v>
                </c:pt>
                <c:pt idx="7">
                  <c:v>1111</c:v>
                </c:pt>
                <c:pt idx="8">
                  <c:v>1269</c:v>
                </c:pt>
                <c:pt idx="9">
                  <c:v>1428</c:v>
                </c:pt>
                <c:pt idx="10">
                  <c:v>1584</c:v>
                </c:pt>
                <c:pt idx="11">
                  <c:v>1736</c:v>
                </c:pt>
                <c:pt idx="12">
                  <c:v>1885</c:v>
                </c:pt>
                <c:pt idx="13">
                  <c:v>2038</c:v>
                </c:pt>
                <c:pt idx="14">
                  <c:v>2195</c:v>
                </c:pt>
                <c:pt idx="15">
                  <c:v>2351</c:v>
                </c:pt>
                <c:pt idx="16">
                  <c:v>2672</c:v>
                </c:pt>
                <c:pt idx="17">
                  <c:v>2832</c:v>
                </c:pt>
                <c:pt idx="18">
                  <c:v>2995</c:v>
                </c:pt>
                <c:pt idx="19">
                  <c:v>3156</c:v>
                </c:pt>
                <c:pt idx="20">
                  <c:v>3316</c:v>
                </c:pt>
                <c:pt idx="21">
                  <c:v>3641</c:v>
                </c:pt>
                <c:pt idx="22">
                  <c:v>4125</c:v>
                </c:pt>
                <c:pt idx="23">
                  <c:v>4289</c:v>
                </c:pt>
                <c:pt idx="24">
                  <c:v>4599</c:v>
                </c:pt>
                <c:pt idx="25">
                  <c:v>4906</c:v>
                </c:pt>
                <c:pt idx="26">
                  <c:v>6048</c:v>
                </c:pt>
                <c:pt idx="27">
                  <c:v>6503</c:v>
                </c:pt>
                <c:pt idx="28">
                  <c:v>6997</c:v>
                </c:pt>
                <c:pt idx="29">
                  <c:v>8000</c:v>
                </c:pt>
              </c:numCache>
            </c:numRef>
          </c:xVal>
          <c:yVal>
            <c:numRef>
              <c:f>'Peak data'!$A$3:$A$32</c:f>
              <c:numCache>
                <c:formatCode>General</c:formatCode>
                <c:ptCount val="30"/>
                <c:pt idx="0">
                  <c:v>49.328125</c:v>
                </c:pt>
                <c:pt idx="1">
                  <c:v>49.109375</c:v>
                </c:pt>
                <c:pt idx="2">
                  <c:v>48.875</c:v>
                </c:pt>
                <c:pt idx="3">
                  <c:v>48.59375</c:v>
                </c:pt>
                <c:pt idx="4">
                  <c:v>48.21875</c:v>
                </c:pt>
                <c:pt idx="5">
                  <c:v>48</c:v>
                </c:pt>
                <c:pt idx="6">
                  <c:v>47.546875</c:v>
                </c:pt>
                <c:pt idx="7">
                  <c:v>46.96875</c:v>
                </c:pt>
                <c:pt idx="8">
                  <c:v>46.59375</c:v>
                </c:pt>
                <c:pt idx="9">
                  <c:v>46.296875</c:v>
                </c:pt>
                <c:pt idx="10">
                  <c:v>46</c:v>
                </c:pt>
                <c:pt idx="11">
                  <c:v>46</c:v>
                </c:pt>
                <c:pt idx="12">
                  <c:v>46.296875</c:v>
                </c:pt>
                <c:pt idx="13">
                  <c:v>46.453125</c:v>
                </c:pt>
                <c:pt idx="14">
                  <c:v>46.59375</c:v>
                </c:pt>
                <c:pt idx="15">
                  <c:v>46.890625</c:v>
                </c:pt>
                <c:pt idx="16">
                  <c:v>47.265625</c:v>
                </c:pt>
                <c:pt idx="17">
                  <c:v>47.265625</c:v>
                </c:pt>
                <c:pt idx="18">
                  <c:v>47.484375</c:v>
                </c:pt>
                <c:pt idx="19">
                  <c:v>47.484375</c:v>
                </c:pt>
                <c:pt idx="20">
                  <c:v>47.40625</c:v>
                </c:pt>
                <c:pt idx="21">
                  <c:v>47.546875</c:v>
                </c:pt>
                <c:pt idx="22">
                  <c:v>47.78125</c:v>
                </c:pt>
                <c:pt idx="23">
                  <c:v>47.703125</c:v>
                </c:pt>
                <c:pt idx="24">
                  <c:v>47.703125</c:v>
                </c:pt>
                <c:pt idx="25">
                  <c:v>47.84375</c:v>
                </c:pt>
                <c:pt idx="26">
                  <c:v>47.03125</c:v>
                </c:pt>
                <c:pt idx="27">
                  <c:v>47.546875</c:v>
                </c:pt>
                <c:pt idx="28">
                  <c:v>46.671875</c:v>
                </c:pt>
                <c:pt idx="29">
                  <c:v>49.984375</c:v>
                </c:pt>
              </c:numCache>
            </c:numRef>
          </c:yVal>
        </c:ser>
        <c:axId val="94581888"/>
        <c:axId val="9458380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1"/>
            <c:marker>
              <c:symbol val="triangle"/>
              <c:size val="8"/>
            </c:marker>
          </c:dPt>
          <c:dPt>
            <c:idx val="29"/>
            <c:marker>
              <c:symbol val="triangle"/>
              <c:size val="8"/>
            </c:marker>
          </c:dPt>
          <c:dLbls>
            <c:dLbl>
              <c:idx val="11"/>
              <c:layout>
                <c:manualLayout>
                  <c:x val="-3.7037037037037056E-2"/>
                  <c:y val="-3.267973856209154E-2"/>
                </c:manualLayout>
              </c:layout>
              <c:showVal val="1"/>
            </c:dLbl>
            <c:dLbl>
              <c:idx val="29"/>
              <c:layout>
                <c:manualLayout>
                  <c:x val="-6.3703703703703721E-2"/>
                  <c:y val="1.7429193899782151E-2"/>
                </c:manualLayout>
              </c:layout>
              <c:showVal val="1"/>
            </c:dLbl>
            <c:delete val="1"/>
          </c:dLbls>
          <c:xVal>
            <c:numRef>
              <c:f>'Peak data'!$D$3:$D$1106</c:f>
              <c:numCache>
                <c:formatCode>General</c:formatCode>
                <c:ptCount val="1090"/>
                <c:pt idx="0">
                  <c:v>53</c:v>
                </c:pt>
                <c:pt idx="1">
                  <c:v>128</c:v>
                </c:pt>
                <c:pt idx="2">
                  <c:v>297</c:v>
                </c:pt>
                <c:pt idx="3">
                  <c:v>458</c:v>
                </c:pt>
                <c:pt idx="4">
                  <c:v>619</c:v>
                </c:pt>
                <c:pt idx="5">
                  <c:v>784</c:v>
                </c:pt>
                <c:pt idx="6">
                  <c:v>948</c:v>
                </c:pt>
                <c:pt idx="7">
                  <c:v>1111</c:v>
                </c:pt>
                <c:pt idx="8">
                  <c:v>1269</c:v>
                </c:pt>
                <c:pt idx="9">
                  <c:v>1428</c:v>
                </c:pt>
                <c:pt idx="10">
                  <c:v>1584</c:v>
                </c:pt>
                <c:pt idx="11">
                  <c:v>1736</c:v>
                </c:pt>
                <c:pt idx="12">
                  <c:v>1885</c:v>
                </c:pt>
                <c:pt idx="13">
                  <c:v>2038</c:v>
                </c:pt>
                <c:pt idx="14">
                  <c:v>2195</c:v>
                </c:pt>
                <c:pt idx="15">
                  <c:v>2351</c:v>
                </c:pt>
                <c:pt idx="16">
                  <c:v>2672</c:v>
                </c:pt>
                <c:pt idx="17">
                  <c:v>2832</c:v>
                </c:pt>
                <c:pt idx="18">
                  <c:v>2995</c:v>
                </c:pt>
                <c:pt idx="19">
                  <c:v>3156</c:v>
                </c:pt>
                <c:pt idx="20">
                  <c:v>3316</c:v>
                </c:pt>
                <c:pt idx="21">
                  <c:v>3641</c:v>
                </c:pt>
                <c:pt idx="22">
                  <c:v>4125</c:v>
                </c:pt>
                <c:pt idx="23">
                  <c:v>4289</c:v>
                </c:pt>
                <c:pt idx="24">
                  <c:v>4599</c:v>
                </c:pt>
                <c:pt idx="25">
                  <c:v>4906</c:v>
                </c:pt>
                <c:pt idx="26">
                  <c:v>6048</c:v>
                </c:pt>
                <c:pt idx="27">
                  <c:v>6503</c:v>
                </c:pt>
                <c:pt idx="28">
                  <c:v>6997</c:v>
                </c:pt>
                <c:pt idx="29">
                  <c:v>8000</c:v>
                </c:pt>
              </c:numCache>
            </c:numRef>
          </c:xVal>
          <c:yVal>
            <c:numRef>
              <c:f>'Peak data'!$B$3:$B$225</c:f>
              <c:numCache>
                <c:formatCode>General</c:formatCode>
                <c:ptCount val="209"/>
                <c:pt idx="0">
                  <c:v>92.6</c:v>
                </c:pt>
                <c:pt idx="1">
                  <c:v>91.8</c:v>
                </c:pt>
                <c:pt idx="2">
                  <c:v>109.3</c:v>
                </c:pt>
                <c:pt idx="3">
                  <c:v>135</c:v>
                </c:pt>
                <c:pt idx="4">
                  <c:v>160.1</c:v>
                </c:pt>
                <c:pt idx="5">
                  <c:v>186</c:v>
                </c:pt>
                <c:pt idx="6">
                  <c:v>218.5</c:v>
                </c:pt>
                <c:pt idx="7">
                  <c:v>252.5</c:v>
                </c:pt>
                <c:pt idx="8">
                  <c:v>284.8</c:v>
                </c:pt>
                <c:pt idx="9">
                  <c:v>317.60000000000002</c:v>
                </c:pt>
                <c:pt idx="10">
                  <c:v>347.8</c:v>
                </c:pt>
                <c:pt idx="11">
                  <c:v>355</c:v>
                </c:pt>
                <c:pt idx="12">
                  <c:v>352.4</c:v>
                </c:pt>
                <c:pt idx="13">
                  <c:v>331.7</c:v>
                </c:pt>
                <c:pt idx="14">
                  <c:v>310.3</c:v>
                </c:pt>
                <c:pt idx="15">
                  <c:v>292.60000000000002</c:v>
                </c:pt>
                <c:pt idx="16">
                  <c:v>259.2</c:v>
                </c:pt>
                <c:pt idx="17">
                  <c:v>246.2</c:v>
                </c:pt>
                <c:pt idx="18">
                  <c:v>232.4</c:v>
                </c:pt>
                <c:pt idx="19">
                  <c:v>220.6</c:v>
                </c:pt>
                <c:pt idx="20">
                  <c:v>209.7</c:v>
                </c:pt>
                <c:pt idx="21">
                  <c:v>190</c:v>
                </c:pt>
                <c:pt idx="22">
                  <c:v>167.9</c:v>
                </c:pt>
                <c:pt idx="23">
                  <c:v>161.19999999999999</c:v>
                </c:pt>
                <c:pt idx="24">
                  <c:v>148.5</c:v>
                </c:pt>
                <c:pt idx="25">
                  <c:v>138</c:v>
                </c:pt>
                <c:pt idx="26">
                  <c:v>107.9</c:v>
                </c:pt>
                <c:pt idx="27">
                  <c:v>96.9</c:v>
                </c:pt>
                <c:pt idx="28">
                  <c:v>89.8</c:v>
                </c:pt>
                <c:pt idx="29">
                  <c:v>76.099999999999994</c:v>
                </c:pt>
              </c:numCache>
            </c:numRef>
          </c:yVal>
          <c:smooth val="1"/>
        </c:ser>
        <c:axId val="94610560"/>
        <c:axId val="94612096"/>
      </c:scatterChart>
      <c:valAx>
        <c:axId val="9458188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83808"/>
        <c:crosses val="autoZero"/>
        <c:crossBetween val="midCat"/>
        <c:majorUnit val="1000"/>
      </c:valAx>
      <c:valAx>
        <c:axId val="94583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07E-3"/>
              <c:y val="0.1607971797642942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81888"/>
        <c:crosses val="autoZero"/>
        <c:crossBetween val="midCat"/>
      </c:valAx>
      <c:valAx>
        <c:axId val="94610560"/>
        <c:scaling>
          <c:orientation val="minMax"/>
        </c:scaling>
        <c:delete val="1"/>
        <c:axPos val="b"/>
        <c:numFmt formatCode="General" sourceLinked="1"/>
        <c:tickLblPos val="none"/>
        <c:crossAx val="94612096"/>
        <c:crosses val="autoZero"/>
        <c:crossBetween val="midCat"/>
      </c:valAx>
      <c:valAx>
        <c:axId val="9461209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1056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8166812481773"/>
          <c:y val="0.94620194534506719"/>
          <c:w val="0.66832009332166864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40.6</c:v>
                </c:pt>
                <c:pt idx="3">
                  <c:v>56</c:v>
                </c:pt>
                <c:pt idx="4">
                  <c:v>65</c:v>
                </c:pt>
                <c:pt idx="5">
                  <c:v>110</c:v>
                </c:pt>
                <c:pt idx="6">
                  <c:v>126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85</c:v>
                </c:pt>
                <c:pt idx="3">
                  <c:v>87</c:v>
                </c:pt>
                <c:pt idx="4">
                  <c:v>84</c:v>
                </c:pt>
                <c:pt idx="5">
                  <c:v>102</c:v>
                </c:pt>
                <c:pt idx="6">
                  <c:v>115</c:v>
                </c:pt>
              </c:numCache>
            </c:numRef>
          </c:yVal>
        </c:ser>
        <c:axId val="95362432"/>
        <c:axId val="9538099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7.9650000000000007</c:v>
                </c:pt>
                <c:pt idx="4">
                  <c:v>7.9650000000000007</c:v>
                </c:pt>
                <c:pt idx="5">
                  <c:v>10.620000000000001</c:v>
                </c:pt>
                <c:pt idx="6">
                  <c:v>10.620000000000001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6.0662604722010673</c:v>
                </c:pt>
                <c:pt idx="4">
                  <c:v>7.5828255902513346</c:v>
                </c:pt>
                <c:pt idx="5">
                  <c:v>12.132520944402135</c:v>
                </c:pt>
                <c:pt idx="6">
                  <c:v>14.154607768469155</c:v>
                </c:pt>
              </c:numCache>
            </c:numRef>
          </c:yVal>
        </c:ser>
        <c:axId val="95400704"/>
        <c:axId val="95382528"/>
      </c:scatterChart>
      <c:valAx>
        <c:axId val="953624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80992"/>
        <c:crosses val="autoZero"/>
        <c:crossBetween val="midCat"/>
      </c:valAx>
      <c:valAx>
        <c:axId val="95380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62432"/>
        <c:crosses val="autoZero"/>
        <c:crossBetween val="midCat"/>
      </c:valAx>
      <c:valAx>
        <c:axId val="95382528"/>
        <c:scaling>
          <c:orientation val="minMax"/>
        </c:scaling>
        <c:axPos val="r"/>
        <c:numFmt formatCode="0.0" sourceLinked="0"/>
        <c:tickLblPos val="nextTo"/>
        <c:crossAx val="95400704"/>
        <c:crosses val="max"/>
        <c:crossBetween val="midCat"/>
      </c:valAx>
      <c:valAx>
        <c:axId val="95400704"/>
        <c:scaling>
          <c:orientation val="minMax"/>
        </c:scaling>
        <c:delete val="1"/>
        <c:axPos val="b"/>
        <c:numFmt formatCode="General" sourceLinked="1"/>
        <c:tickLblPos val="none"/>
        <c:crossAx val="953825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40.6</c:v>
                </c:pt>
                <c:pt idx="3">
                  <c:v>56</c:v>
                </c:pt>
                <c:pt idx="4">
                  <c:v>65</c:v>
                </c:pt>
                <c:pt idx="5">
                  <c:v>110</c:v>
                </c:pt>
                <c:pt idx="6">
                  <c:v>126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85</c:v>
                </c:pt>
                <c:pt idx="3">
                  <c:v>87</c:v>
                </c:pt>
                <c:pt idx="4">
                  <c:v>84</c:v>
                </c:pt>
                <c:pt idx="5">
                  <c:v>102</c:v>
                </c:pt>
                <c:pt idx="6">
                  <c:v>115</c:v>
                </c:pt>
              </c:numCache>
            </c:numRef>
          </c:yVal>
        </c:ser>
        <c:axId val="95647232"/>
        <c:axId val="956491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14.4</c:v>
                </c:pt>
                <c:pt idx="6">
                  <c:v>14.4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4.5440201956453139</c:v>
                </c:pt>
                <c:pt idx="4">
                  <c:v>5.6800252445566421</c:v>
                </c:pt>
                <c:pt idx="5">
                  <c:v>9.0880403912906278</c:v>
                </c:pt>
                <c:pt idx="6">
                  <c:v>10.602713789839067</c:v>
                </c:pt>
              </c:numCache>
            </c:numRef>
          </c:yVal>
        </c:ser>
        <c:axId val="95672960"/>
        <c:axId val="95671424"/>
      </c:scatterChart>
      <c:valAx>
        <c:axId val="956472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49152"/>
        <c:crosses val="autoZero"/>
        <c:crossBetween val="midCat"/>
      </c:valAx>
      <c:valAx>
        <c:axId val="95649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47232"/>
        <c:crosses val="autoZero"/>
        <c:crossBetween val="midCat"/>
      </c:valAx>
      <c:valAx>
        <c:axId val="95671424"/>
        <c:scaling>
          <c:orientation val="minMax"/>
        </c:scaling>
        <c:axPos val="r"/>
        <c:numFmt formatCode="0.0" sourceLinked="0"/>
        <c:tickLblPos val="nextTo"/>
        <c:crossAx val="95672960"/>
        <c:crosses val="max"/>
        <c:crossBetween val="midCat"/>
      </c:valAx>
      <c:valAx>
        <c:axId val="95672960"/>
        <c:scaling>
          <c:orientation val="minMax"/>
        </c:scaling>
        <c:delete val="1"/>
        <c:axPos val="b"/>
        <c:numFmt formatCode="General" sourceLinked="1"/>
        <c:tickLblPos val="none"/>
        <c:crossAx val="956714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95518080"/>
        <c:axId val="9600768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5.3100000000000005</c:v>
                </c:pt>
                <c:pt idx="2">
                  <c:v>7.08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5.3100000000000005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2.0220868240670224</c:v>
                </c:pt>
                <c:pt idx="2">
                  <c:v>4.044173648134044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6.0662604722010673</c:v>
                </c:pt>
                <c:pt idx="6">
                  <c:v>9.4364051789794363</c:v>
                </c:pt>
              </c:numCache>
            </c:numRef>
          </c:yVal>
        </c:ser>
        <c:axId val="96027392"/>
        <c:axId val="96009216"/>
      </c:scatterChart>
      <c:valAx>
        <c:axId val="955180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07680"/>
        <c:crosses val="autoZero"/>
        <c:crossBetween val="midCat"/>
      </c:valAx>
      <c:valAx>
        <c:axId val="96007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518080"/>
        <c:crosses val="autoZero"/>
        <c:crossBetween val="midCat"/>
      </c:valAx>
      <c:valAx>
        <c:axId val="96009216"/>
        <c:scaling>
          <c:orientation val="minMax"/>
        </c:scaling>
        <c:axPos val="r"/>
        <c:numFmt formatCode="0.0" sourceLinked="0"/>
        <c:tickLblPos val="nextTo"/>
        <c:crossAx val="96027392"/>
        <c:crosses val="max"/>
        <c:crossBetween val="midCat"/>
      </c:valAx>
      <c:valAx>
        <c:axId val="96027392"/>
        <c:scaling>
          <c:orientation val="minMax"/>
        </c:scaling>
        <c:delete val="1"/>
        <c:axPos val="b"/>
        <c:numFmt formatCode="General" sourceLinked="1"/>
        <c:tickLblPos val="none"/>
        <c:crossAx val="960092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96196096"/>
        <c:axId val="9619801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7.2</c:v>
                </c:pt>
                <c:pt idx="1">
                  <c:v>7.2</c:v>
                </c:pt>
                <c:pt idx="2">
                  <c:v>9.6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1.514673398548438</c:v>
                </c:pt>
                <c:pt idx="2">
                  <c:v>3.0293467970968759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4.5440201956453139</c:v>
                </c:pt>
                <c:pt idx="6">
                  <c:v>7.0684758598927102</c:v>
                </c:pt>
              </c:numCache>
            </c:numRef>
          </c:yVal>
        </c:ser>
        <c:axId val="96221824"/>
        <c:axId val="96220288"/>
      </c:scatterChart>
      <c:valAx>
        <c:axId val="961960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98016"/>
        <c:crosses val="autoZero"/>
        <c:crossBetween val="midCat"/>
      </c:valAx>
      <c:valAx>
        <c:axId val="96198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96096"/>
        <c:crosses val="autoZero"/>
        <c:crossBetween val="midCat"/>
      </c:valAx>
      <c:valAx>
        <c:axId val="96220288"/>
        <c:scaling>
          <c:orientation val="minMax"/>
        </c:scaling>
        <c:axPos val="r"/>
        <c:numFmt formatCode="0.0" sourceLinked="0"/>
        <c:tickLblPos val="nextTo"/>
        <c:crossAx val="96221824"/>
        <c:crosses val="max"/>
        <c:crossBetween val="midCat"/>
      </c:valAx>
      <c:valAx>
        <c:axId val="96221824"/>
        <c:scaling>
          <c:orientation val="minMax"/>
        </c:scaling>
        <c:delete val="1"/>
        <c:axPos val="b"/>
        <c:numFmt formatCode="General" sourceLinked="1"/>
        <c:tickLblPos val="none"/>
        <c:crossAx val="962202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</c:numCache>
            </c:numRef>
          </c:yVal>
        </c:ser>
        <c:axId val="96271744"/>
        <c:axId val="964705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1.77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1.3480578827113481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6506624"/>
        <c:axId val="96472064"/>
      </c:scatterChart>
      <c:valAx>
        <c:axId val="96271744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70528"/>
        <c:crosses val="autoZero"/>
        <c:crossBetween val="midCat"/>
      </c:valAx>
      <c:valAx>
        <c:axId val="96470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71744"/>
        <c:crosses val="autoZero"/>
        <c:crossBetween val="midCat"/>
      </c:valAx>
      <c:valAx>
        <c:axId val="96472064"/>
        <c:scaling>
          <c:orientation val="minMax"/>
        </c:scaling>
        <c:axPos val="r"/>
        <c:numFmt formatCode="0.0" sourceLinked="0"/>
        <c:tickLblPos val="nextTo"/>
        <c:crossAx val="96506624"/>
        <c:crosses val="max"/>
        <c:crossBetween val="midCat"/>
      </c:valAx>
      <c:valAx>
        <c:axId val="96506624"/>
        <c:scaling>
          <c:orientation val="minMax"/>
        </c:scaling>
        <c:delete val="1"/>
        <c:axPos val="b"/>
        <c:numFmt formatCode="General" sourceLinked="1"/>
        <c:tickLblPos val="none"/>
        <c:crossAx val="964720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</c:numCache>
            </c:numRef>
          </c:yVal>
        </c:ser>
        <c:axId val="97080832"/>
        <c:axId val="970827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7.2</c:v>
                </c:pt>
                <c:pt idx="1">
                  <c:v>6</c:v>
                </c:pt>
                <c:pt idx="2">
                  <c:v>3.6</c:v>
                </c:pt>
                <c:pt idx="3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1.0097822656989586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7098368"/>
        <c:axId val="97096832"/>
      </c:scatterChart>
      <c:valAx>
        <c:axId val="97080832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82752"/>
        <c:crosses val="autoZero"/>
        <c:crossBetween val="midCat"/>
      </c:valAx>
      <c:valAx>
        <c:axId val="97082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80832"/>
        <c:crosses val="autoZero"/>
        <c:crossBetween val="midCat"/>
      </c:valAx>
      <c:valAx>
        <c:axId val="97096832"/>
        <c:scaling>
          <c:orientation val="minMax"/>
        </c:scaling>
        <c:axPos val="r"/>
        <c:numFmt formatCode="0.0" sourceLinked="0"/>
        <c:tickLblPos val="nextTo"/>
        <c:crossAx val="97098368"/>
        <c:crosses val="max"/>
        <c:crossBetween val="midCat"/>
      </c:valAx>
      <c:valAx>
        <c:axId val="97098368"/>
        <c:scaling>
          <c:orientation val="minMax"/>
        </c:scaling>
        <c:delete val="1"/>
        <c:axPos val="b"/>
        <c:numFmt formatCode="General" sourceLinked="1"/>
        <c:tickLblPos val="none"/>
        <c:crossAx val="970968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0.25444</cdr:x>
      <cdr:y>0</cdr:y>
    </cdr:from>
    <cdr:to>
      <cdr:x>0.79556</cdr:x>
      <cdr:y>0.20262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81187" y="-28575"/>
          <a:ext cx="4638751" cy="1181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0.05444</cdr:x>
      <cdr:y>0.02124</cdr:y>
    </cdr:from>
    <cdr:to>
      <cdr:x>0.27666</cdr:x>
      <cdr:y>0.13398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6725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0.27889</cdr:x>
      <cdr:y>0</cdr:y>
    </cdr:from>
    <cdr:to>
      <cdr:x>0.79334</cdr:x>
      <cdr:y>0.18791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90765" y="-28575"/>
          <a:ext cx="4410123" cy="1095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0.96223</cdr:x>
      <cdr:y>0.24183</cdr:y>
    </cdr:from>
    <cdr:to>
      <cdr:x>0.99111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486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0.06333</cdr:x>
      <cdr:y>0.00817</cdr:y>
    </cdr:from>
    <cdr:to>
      <cdr:x>0.28555</cdr:x>
      <cdr:y>0.12091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2925" y="476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0.26111</cdr:x>
      <cdr:y>0</cdr:y>
    </cdr:from>
    <cdr:to>
      <cdr:x>0.8</cdr:x>
      <cdr:y>0.19281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38404" y="-28575"/>
          <a:ext cx="4619634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0.06333</cdr:x>
      <cdr:y>0.01471</cdr:y>
    </cdr:from>
    <cdr:to>
      <cdr:x>0.28555</cdr:x>
      <cdr:y>0.12745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42925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0.18464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076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0.96667</cdr:x>
      <cdr:y>0.24346</cdr:y>
    </cdr:from>
    <cdr:to>
      <cdr:x>0.99555</cdr:x>
      <cdr:y>0.78267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192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0.01307</cdr:y>
    </cdr:from>
    <cdr:to>
      <cdr:x>0.28333</cdr:x>
      <cdr:y>0.12581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23875" y="762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AC-12 Imperial Peak Graph</a:t>
          </a:r>
        </a:p>
        <a:p xmlns:a="http://schemas.openxmlformats.org/drawingml/2006/main">
          <a:pPr algn="ctr"/>
          <a:r>
            <a:rPr lang="en-US" sz="2000" b="1" baseline="0"/>
            <a:t> 48 Volts/350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0.13562</cdr:y>
    </cdr:from>
    <cdr:to>
      <cdr:x>0.04222</cdr:x>
      <cdr:y>0.85294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790575"/>
          <a:ext cx="352416" cy="418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Volts/350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0.25555</cdr:x>
      <cdr:y>0</cdr:y>
    </cdr:from>
    <cdr:to>
      <cdr:x>0.79778</cdr:x>
      <cdr:y>0.21405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90721" y="-28575"/>
          <a:ext cx="4648267" cy="1247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0.06333</cdr:x>
      <cdr:y>0.01144</cdr:y>
    </cdr:from>
    <cdr:to>
      <cdr:x>0.28555</cdr:x>
      <cdr:y>0.12418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42925" y="666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0.28333</cdr:x>
      <cdr:y>0</cdr:y>
    </cdr:from>
    <cdr:to>
      <cdr:x>0.79778</cdr:x>
      <cdr:y>0.19935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28865" y="-9535"/>
          <a:ext cx="4410123" cy="1162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0.96889</cdr:x>
      <cdr:y>0.2402</cdr:y>
    </cdr:from>
    <cdr:to>
      <cdr:x>0.99777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0.06333</cdr:x>
      <cdr:y>0.02288</cdr:y>
    </cdr:from>
    <cdr:to>
      <cdr:x>0.28555</cdr:x>
      <cdr:y>0.13562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2925" y="1333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06"/>
  <sheetViews>
    <sheetView workbookViewId="0">
      <pane ySplit="2" topLeftCell="A21" activePane="bottomLeft" state="frozen"/>
      <selection pane="bottomLeft" activeCell="E35" sqref="E35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49.328125</v>
      </c>
      <c r="B3">
        <v>92.6</v>
      </c>
      <c r="C3">
        <v>351</v>
      </c>
      <c r="D3">
        <v>53</v>
      </c>
      <c r="E3">
        <v>72.400000000000006</v>
      </c>
      <c r="F3" s="8">
        <f t="shared" ref="F3:F43" si="0">(D3*E3)/9507</f>
        <v>0.40361838645208797</v>
      </c>
      <c r="G3" s="7">
        <f t="shared" ref="G3:G43" si="1">SUM(E3*0.7375)</f>
        <v>53.39500000000001</v>
      </c>
      <c r="H3" s="7">
        <f t="shared" ref="H3:H43" si="2">SUM(D3*G3)/5252</f>
        <v>0.53882996953541518</v>
      </c>
      <c r="I3" s="9"/>
      <c r="J3" s="5"/>
      <c r="L3" s="4"/>
      <c r="M3" s="4"/>
      <c r="N3" s="4"/>
    </row>
    <row r="4" spans="1:14" s="3" customFormat="1" ht="12.75" customHeight="1">
      <c r="A4">
        <v>49.109375</v>
      </c>
      <c r="B4">
        <v>91.8</v>
      </c>
      <c r="C4">
        <v>350.7</v>
      </c>
      <c r="D4">
        <v>128</v>
      </c>
      <c r="E4">
        <v>72.400000000000006</v>
      </c>
      <c r="F4" s="8">
        <f t="shared" si="0"/>
        <v>0.97477648048806154</v>
      </c>
      <c r="G4" s="7">
        <f t="shared" si="1"/>
        <v>53.39500000000001</v>
      </c>
      <c r="H4" s="7">
        <f t="shared" si="2"/>
        <v>1.3013252094440215</v>
      </c>
      <c r="I4" s="9"/>
      <c r="J4" s="5"/>
      <c r="L4" s="4"/>
      <c r="M4" s="4"/>
      <c r="N4" s="4"/>
    </row>
    <row r="5" spans="1:14" s="3" customFormat="1" ht="12.75" customHeight="1">
      <c r="A5">
        <v>48.875</v>
      </c>
      <c r="B5">
        <v>109.3</v>
      </c>
      <c r="C5">
        <v>351</v>
      </c>
      <c r="D5">
        <v>297</v>
      </c>
      <c r="E5">
        <v>70</v>
      </c>
      <c r="F5" s="8">
        <f t="shared" si="0"/>
        <v>2.1868097191543074</v>
      </c>
      <c r="G5" s="7">
        <f t="shared" si="1"/>
        <v>51.625</v>
      </c>
      <c r="H5" s="7">
        <f t="shared" si="2"/>
        <v>2.9193878522467633</v>
      </c>
      <c r="I5" s="9"/>
      <c r="J5" s="5"/>
      <c r="L5" s="4"/>
      <c r="M5" s="4"/>
      <c r="N5" s="4"/>
    </row>
    <row r="6" spans="1:14" s="3" customFormat="1" ht="12.75" customHeight="1">
      <c r="A6">
        <v>48.59375</v>
      </c>
      <c r="B6">
        <v>135</v>
      </c>
      <c r="C6">
        <v>349.5</v>
      </c>
      <c r="D6">
        <v>458</v>
      </c>
      <c r="E6">
        <v>68.8</v>
      </c>
      <c r="F6" s="8">
        <f t="shared" si="0"/>
        <v>3.3144419901125484</v>
      </c>
      <c r="G6" s="7">
        <f t="shared" si="1"/>
        <v>50.74</v>
      </c>
      <c r="H6" s="7">
        <f t="shared" si="2"/>
        <v>4.4247753236862151</v>
      </c>
      <c r="I6" s="9"/>
      <c r="J6" s="5"/>
      <c r="L6" s="4"/>
      <c r="M6" s="4"/>
      <c r="N6" s="4"/>
    </row>
    <row r="7" spans="1:14" s="3" customFormat="1" ht="12.75" customHeight="1">
      <c r="A7">
        <v>48.21875</v>
      </c>
      <c r="B7">
        <v>160.1</v>
      </c>
      <c r="C7">
        <v>350.8</v>
      </c>
      <c r="D7">
        <v>619</v>
      </c>
      <c r="E7">
        <v>68.8</v>
      </c>
      <c r="F7" s="8">
        <f t="shared" si="0"/>
        <v>4.4795624276848631</v>
      </c>
      <c r="G7" s="7">
        <f t="shared" si="1"/>
        <v>50.74</v>
      </c>
      <c r="H7" s="7">
        <f t="shared" si="2"/>
        <v>5.9802094440213258</v>
      </c>
      <c r="I7" s="9"/>
      <c r="J7" s="5"/>
      <c r="L7" s="4"/>
      <c r="M7" s="4"/>
      <c r="N7" s="4"/>
    </row>
    <row r="8" spans="1:14" s="3" customFormat="1" ht="12.75" customHeight="1">
      <c r="A8">
        <v>48</v>
      </c>
      <c r="B8">
        <v>186</v>
      </c>
      <c r="C8">
        <v>351.4</v>
      </c>
      <c r="D8">
        <v>784</v>
      </c>
      <c r="E8">
        <v>67.599999999999994</v>
      </c>
      <c r="F8" s="8">
        <f t="shared" si="0"/>
        <v>5.574671294835384</v>
      </c>
      <c r="G8" s="7">
        <f t="shared" si="1"/>
        <v>49.854999999999997</v>
      </c>
      <c r="H8" s="7">
        <f t="shared" si="2"/>
        <v>7.4421782178217821</v>
      </c>
      <c r="I8" s="9"/>
      <c r="J8" s="5"/>
      <c r="L8" s="4"/>
      <c r="M8" s="4"/>
      <c r="N8" s="4"/>
    </row>
    <row r="9" spans="1:14" s="3" customFormat="1" ht="12.75" customHeight="1">
      <c r="A9">
        <v>47.546875</v>
      </c>
      <c r="B9">
        <v>218.5</v>
      </c>
      <c r="C9">
        <v>348</v>
      </c>
      <c r="D9">
        <v>948</v>
      </c>
      <c r="E9">
        <v>67.599999999999994</v>
      </c>
      <c r="F9" s="8">
        <f t="shared" si="0"/>
        <v>6.7408015146733984</v>
      </c>
      <c r="G9" s="7">
        <f t="shared" si="1"/>
        <v>49.854999999999997</v>
      </c>
      <c r="H9" s="7">
        <f t="shared" si="2"/>
        <v>8.9989603960396032</v>
      </c>
      <c r="I9" s="9"/>
      <c r="J9" s="5"/>
      <c r="L9" s="4"/>
      <c r="M9" s="4"/>
      <c r="N9" s="4"/>
    </row>
    <row r="10" spans="1:14" s="3" customFormat="1" ht="12.75" customHeight="1">
      <c r="A10">
        <v>46.96875</v>
      </c>
      <c r="B10">
        <v>252.5</v>
      </c>
      <c r="C10">
        <v>352.9</v>
      </c>
      <c r="D10">
        <v>1111</v>
      </c>
      <c r="E10">
        <v>67.599999999999994</v>
      </c>
      <c r="F10" s="8">
        <f t="shared" si="0"/>
        <v>7.899821184390448</v>
      </c>
      <c r="G10" s="7">
        <f t="shared" si="1"/>
        <v>49.854999999999997</v>
      </c>
      <c r="H10" s="7">
        <f t="shared" si="2"/>
        <v>10.546250000000001</v>
      </c>
      <c r="I10" s="9"/>
      <c r="J10" s="5"/>
      <c r="L10" s="4"/>
      <c r="M10" s="4"/>
      <c r="N10" s="4"/>
    </row>
    <row r="11" spans="1:14" s="3" customFormat="1" ht="12.75" customHeight="1">
      <c r="A11">
        <v>46.59375</v>
      </c>
      <c r="B11">
        <v>284.8</v>
      </c>
      <c r="C11">
        <v>348.5</v>
      </c>
      <c r="D11">
        <v>1269</v>
      </c>
      <c r="E11">
        <v>67</v>
      </c>
      <c r="F11" s="8">
        <f t="shared" si="0"/>
        <v>8.9431997475544343</v>
      </c>
      <c r="G11" s="7">
        <f t="shared" si="1"/>
        <v>49.412500000000001</v>
      </c>
      <c r="H11" s="7">
        <f t="shared" si="2"/>
        <v>11.939158891850724</v>
      </c>
      <c r="I11" s="9"/>
      <c r="J11" s="5"/>
      <c r="L11" s="4"/>
      <c r="M11" s="4"/>
      <c r="N11" s="4"/>
    </row>
    <row r="12" spans="1:14" s="3" customFormat="1" ht="12.75" customHeight="1">
      <c r="A12">
        <v>46.296875</v>
      </c>
      <c r="B12">
        <v>317.60000000000002</v>
      </c>
      <c r="C12">
        <v>347.9</v>
      </c>
      <c r="D12">
        <v>1428</v>
      </c>
      <c r="E12">
        <v>67</v>
      </c>
      <c r="F12" s="8">
        <f t="shared" si="0"/>
        <v>10.063742505522248</v>
      </c>
      <c r="G12" s="7">
        <f t="shared" si="1"/>
        <v>49.412500000000001</v>
      </c>
      <c r="H12" s="7">
        <f t="shared" si="2"/>
        <v>13.435081873571972</v>
      </c>
      <c r="I12" s="9"/>
      <c r="J12" s="5"/>
      <c r="L12" s="4"/>
      <c r="M12" s="4"/>
      <c r="N12" s="4"/>
    </row>
    <row r="13" spans="1:14" s="3" customFormat="1" ht="12.75" customHeight="1">
      <c r="A13">
        <v>46</v>
      </c>
      <c r="B13">
        <v>347.8</v>
      </c>
      <c r="C13">
        <v>350.2</v>
      </c>
      <c r="D13">
        <v>1584</v>
      </c>
      <c r="E13">
        <v>67</v>
      </c>
      <c r="F13" s="8">
        <f t="shared" si="0"/>
        <v>11.163142947301989</v>
      </c>
      <c r="G13" s="7">
        <f t="shared" si="1"/>
        <v>49.412500000000001</v>
      </c>
      <c r="H13" s="7">
        <f t="shared" si="2"/>
        <v>14.902779893373955</v>
      </c>
      <c r="I13" s="9"/>
      <c r="J13" s="5"/>
      <c r="L13" s="4"/>
      <c r="M13" s="4"/>
      <c r="N13" s="4"/>
    </row>
    <row r="14" spans="1:14" s="3" customFormat="1" ht="12.75" customHeight="1">
      <c r="A14">
        <v>46</v>
      </c>
      <c r="B14">
        <v>355</v>
      </c>
      <c r="C14">
        <v>339.8</v>
      </c>
      <c r="D14">
        <v>1736</v>
      </c>
      <c r="E14">
        <v>67</v>
      </c>
      <c r="F14" s="8">
        <f t="shared" si="0"/>
        <v>12.2343536341643</v>
      </c>
      <c r="G14" s="7">
        <f t="shared" si="1"/>
        <v>49.412500000000001</v>
      </c>
      <c r="H14" s="7">
        <f t="shared" si="2"/>
        <v>16.332844630616908</v>
      </c>
      <c r="I14" s="9"/>
      <c r="J14" s="5"/>
      <c r="L14" s="4"/>
      <c r="M14" s="4"/>
      <c r="N14" s="4"/>
    </row>
    <row r="15" spans="1:14" s="3" customFormat="1" ht="12.75" customHeight="1">
      <c r="A15">
        <v>46.296875</v>
      </c>
      <c r="B15">
        <v>352.4</v>
      </c>
      <c r="C15">
        <v>315.3</v>
      </c>
      <c r="D15">
        <v>1885</v>
      </c>
      <c r="E15">
        <v>67</v>
      </c>
      <c r="F15" s="8">
        <f t="shared" si="0"/>
        <v>13.28442200483854</v>
      </c>
      <c r="G15" s="7">
        <f t="shared" si="1"/>
        <v>49.412500000000001</v>
      </c>
      <c r="H15" s="7">
        <f t="shared" si="2"/>
        <v>17.734684405940595</v>
      </c>
      <c r="I15" s="9"/>
      <c r="J15" s="5"/>
      <c r="L15" s="4"/>
      <c r="M15" s="4"/>
      <c r="N15" s="4"/>
    </row>
    <row r="16" spans="1:14" s="3" customFormat="1" ht="12.75" customHeight="1">
      <c r="A16">
        <v>46.453125</v>
      </c>
      <c r="B16">
        <v>331.7</v>
      </c>
      <c r="C16">
        <v>294.89999999999998</v>
      </c>
      <c r="D16">
        <v>2038</v>
      </c>
      <c r="E16">
        <v>60.6</v>
      </c>
      <c r="F16" s="8">
        <f t="shared" si="0"/>
        <v>12.990722625433891</v>
      </c>
      <c r="G16" s="7">
        <f t="shared" si="1"/>
        <v>44.692500000000003</v>
      </c>
      <c r="H16" s="7">
        <f t="shared" si="2"/>
        <v>17.342596153846156</v>
      </c>
      <c r="I16" s="9"/>
      <c r="J16" s="5"/>
      <c r="L16" s="4"/>
      <c r="M16" s="4"/>
      <c r="N16" s="4"/>
    </row>
    <row r="17" spans="1:14" s="3" customFormat="1" ht="12.75" customHeight="1">
      <c r="A17">
        <v>46.59375</v>
      </c>
      <c r="B17">
        <v>310.3</v>
      </c>
      <c r="C17">
        <v>275.10000000000002</v>
      </c>
      <c r="D17">
        <v>2195</v>
      </c>
      <c r="E17">
        <v>53.4</v>
      </c>
      <c r="F17" s="8">
        <f t="shared" si="0"/>
        <v>12.329125907226254</v>
      </c>
      <c r="G17" s="7">
        <f t="shared" si="1"/>
        <v>39.3825</v>
      </c>
      <c r="H17" s="7">
        <f t="shared" si="2"/>
        <v>16.459365479817212</v>
      </c>
      <c r="I17" s="9"/>
      <c r="J17" s="5"/>
      <c r="L17" s="4"/>
      <c r="M17" s="4"/>
      <c r="N17" s="4"/>
    </row>
    <row r="18" spans="1:14" s="3" customFormat="1" ht="12.75" customHeight="1">
      <c r="A18">
        <v>46.890625</v>
      </c>
      <c r="B18">
        <v>292.60000000000002</v>
      </c>
      <c r="C18">
        <v>261.39999999999998</v>
      </c>
      <c r="D18">
        <v>2351</v>
      </c>
      <c r="E18">
        <v>47.4</v>
      </c>
      <c r="F18" s="8">
        <f t="shared" si="0"/>
        <v>11.721615651625118</v>
      </c>
      <c r="G18" s="7">
        <f t="shared" si="1"/>
        <v>34.957500000000003</v>
      </c>
      <c r="H18" s="7">
        <f t="shared" si="2"/>
        <v>15.648340156130999</v>
      </c>
      <c r="I18" s="9"/>
      <c r="J18" s="5"/>
      <c r="L18" s="4"/>
      <c r="M18" s="4"/>
      <c r="N18" s="4"/>
    </row>
    <row r="19" spans="1:14" s="3" customFormat="1" ht="12.75" customHeight="1">
      <c r="A19">
        <v>47.265625</v>
      </c>
      <c r="B19">
        <v>259.2</v>
      </c>
      <c r="C19">
        <v>227.5</v>
      </c>
      <c r="D19">
        <v>2672</v>
      </c>
      <c r="E19">
        <v>38</v>
      </c>
      <c r="F19" s="8">
        <f t="shared" si="0"/>
        <v>10.680130430209319</v>
      </c>
      <c r="G19" s="7">
        <f t="shared" si="1"/>
        <v>28.025000000000002</v>
      </c>
      <c r="H19" s="7">
        <f t="shared" si="2"/>
        <v>14.257958872810358</v>
      </c>
      <c r="I19" s="9"/>
      <c r="J19" s="5"/>
      <c r="L19" s="4"/>
      <c r="M19" s="4"/>
      <c r="N19" s="4"/>
    </row>
    <row r="20" spans="1:14" s="3" customFormat="1" ht="12.75" customHeight="1">
      <c r="A20">
        <v>47.265625</v>
      </c>
      <c r="B20">
        <v>246.2</v>
      </c>
      <c r="C20">
        <v>219.2</v>
      </c>
      <c r="D20">
        <v>2832</v>
      </c>
      <c r="E20">
        <v>34.4</v>
      </c>
      <c r="F20" s="8">
        <f t="shared" si="0"/>
        <v>10.247270432313034</v>
      </c>
      <c r="G20" s="7">
        <f t="shared" si="1"/>
        <v>25.37</v>
      </c>
      <c r="H20" s="7">
        <f t="shared" si="2"/>
        <v>13.680091393754759</v>
      </c>
      <c r="I20" s="9"/>
      <c r="J20" s="5"/>
      <c r="L20" s="4"/>
      <c r="M20" s="4"/>
      <c r="N20" s="4"/>
    </row>
    <row r="21" spans="1:14" s="3" customFormat="1" ht="12.75" customHeight="1">
      <c r="A21">
        <v>47.484375</v>
      </c>
      <c r="B21">
        <v>232.4</v>
      </c>
      <c r="C21">
        <v>207.9</v>
      </c>
      <c r="D21">
        <v>2995</v>
      </c>
      <c r="E21">
        <v>31</v>
      </c>
      <c r="F21" s="8">
        <f t="shared" si="0"/>
        <v>9.7659619227937302</v>
      </c>
      <c r="G21" s="7">
        <f t="shared" si="1"/>
        <v>22.862500000000001</v>
      </c>
      <c r="H21" s="7">
        <f t="shared" si="2"/>
        <v>13.037545220868241</v>
      </c>
      <c r="I21" s="9"/>
      <c r="J21" s="5"/>
      <c r="L21" s="4"/>
      <c r="M21" s="4"/>
      <c r="N21" s="4"/>
    </row>
    <row r="22" spans="1:14" s="3" customFormat="1" ht="12.75" customHeight="1">
      <c r="A22">
        <v>47.484375</v>
      </c>
      <c r="B22">
        <v>220.6</v>
      </c>
      <c r="C22">
        <v>197.3</v>
      </c>
      <c r="D22">
        <v>3156</v>
      </c>
      <c r="E22">
        <v>27.4</v>
      </c>
      <c r="F22" s="8">
        <f t="shared" si="0"/>
        <v>9.0958662038497948</v>
      </c>
      <c r="G22" s="7">
        <f t="shared" si="1"/>
        <v>20.2075</v>
      </c>
      <c r="H22" s="7">
        <f t="shared" si="2"/>
        <v>12.142968392993145</v>
      </c>
      <c r="I22" s="9"/>
      <c r="J22" s="5"/>
      <c r="L22" s="4"/>
      <c r="M22" s="4"/>
      <c r="N22" s="4"/>
    </row>
    <row r="23" spans="1:14" s="3" customFormat="1" ht="12.75" customHeight="1">
      <c r="A23">
        <v>47.40625</v>
      </c>
      <c r="B23">
        <v>209.7</v>
      </c>
      <c r="C23">
        <v>187.5</v>
      </c>
      <c r="D23">
        <v>3316</v>
      </c>
      <c r="E23">
        <v>25</v>
      </c>
      <c r="F23" s="8">
        <f t="shared" si="0"/>
        <v>8.7198906069212168</v>
      </c>
      <c r="G23" s="7">
        <f t="shared" si="1"/>
        <v>18.4375</v>
      </c>
      <c r="H23" s="7">
        <f t="shared" si="2"/>
        <v>11.641041507996954</v>
      </c>
      <c r="I23" s="9"/>
      <c r="J23" s="5"/>
      <c r="L23" s="4"/>
      <c r="M23" s="4"/>
      <c r="N23" s="4"/>
    </row>
    <row r="24" spans="1:14" s="3" customFormat="1" ht="12.75" customHeight="1">
      <c r="A24">
        <v>47.546875</v>
      </c>
      <c r="B24">
        <v>190</v>
      </c>
      <c r="C24">
        <v>173.8</v>
      </c>
      <c r="D24">
        <v>3641</v>
      </c>
      <c r="E24">
        <v>20.2</v>
      </c>
      <c r="F24" s="8">
        <f t="shared" si="0"/>
        <v>7.7362154202166824</v>
      </c>
      <c r="G24" s="7">
        <f t="shared" si="1"/>
        <v>14.897500000000001</v>
      </c>
      <c r="H24" s="7">
        <f t="shared" si="2"/>
        <v>10.327836538461538</v>
      </c>
      <c r="I24" s="9"/>
      <c r="J24" s="5"/>
      <c r="L24" s="4"/>
      <c r="M24" s="4"/>
      <c r="N24" s="4"/>
    </row>
    <row r="25" spans="1:14" s="3" customFormat="1" ht="12.75" customHeight="1">
      <c r="A25">
        <v>47.78125</v>
      </c>
      <c r="B25">
        <v>167.9</v>
      </c>
      <c r="C25">
        <v>153.4</v>
      </c>
      <c r="D25">
        <v>4125</v>
      </c>
      <c r="E25">
        <v>15.6</v>
      </c>
      <c r="F25" s="8">
        <f t="shared" si="0"/>
        <v>6.7686967497633326</v>
      </c>
      <c r="G25" s="7">
        <f t="shared" si="1"/>
        <v>11.505000000000001</v>
      </c>
      <c r="H25" s="7">
        <f t="shared" si="2"/>
        <v>9.0362004950495045</v>
      </c>
      <c r="I25" s="9"/>
      <c r="J25" s="5"/>
      <c r="L25" s="4"/>
      <c r="M25" s="4"/>
      <c r="N25" s="4"/>
    </row>
    <row r="26" spans="1:14" s="3" customFormat="1" ht="12.75" customHeight="1">
      <c r="A26">
        <v>47.703125</v>
      </c>
      <c r="B26">
        <v>161.19999999999999</v>
      </c>
      <c r="C26">
        <v>148.1</v>
      </c>
      <c r="D26">
        <v>4289</v>
      </c>
      <c r="E26">
        <v>14.4</v>
      </c>
      <c r="F26" s="8">
        <f t="shared" si="0"/>
        <v>6.4964342063742508</v>
      </c>
      <c r="G26" s="7">
        <f t="shared" si="1"/>
        <v>10.620000000000001</v>
      </c>
      <c r="H26" s="7">
        <f t="shared" si="2"/>
        <v>8.6727303884234583</v>
      </c>
      <c r="I26" s="9"/>
      <c r="J26" s="5"/>
      <c r="L26" s="4"/>
      <c r="M26" s="4"/>
      <c r="N26" s="4"/>
    </row>
    <row r="27" spans="1:14" s="3" customFormat="1" ht="12.75" customHeight="1">
      <c r="A27">
        <v>47.703125</v>
      </c>
      <c r="B27">
        <v>148.5</v>
      </c>
      <c r="C27">
        <v>139.1</v>
      </c>
      <c r="D27">
        <v>4599</v>
      </c>
      <c r="E27">
        <v>12</v>
      </c>
      <c r="F27" s="8">
        <f t="shared" si="0"/>
        <v>5.8049857999368886</v>
      </c>
      <c r="G27" s="7">
        <f t="shared" si="1"/>
        <v>8.8500000000000014</v>
      </c>
      <c r="H27" s="7">
        <f t="shared" si="2"/>
        <v>7.7496477532368635</v>
      </c>
      <c r="I27" s="9"/>
      <c r="J27" s="5"/>
      <c r="L27" s="4"/>
      <c r="M27" s="4"/>
      <c r="N27" s="4"/>
    </row>
    <row r="28" spans="1:14" s="3" customFormat="1" ht="12.75" customHeight="1">
      <c r="A28">
        <v>47.84375</v>
      </c>
      <c r="B28">
        <v>138</v>
      </c>
      <c r="C28">
        <v>130.4</v>
      </c>
      <c r="D28">
        <v>4906</v>
      </c>
      <c r="E28">
        <v>10.8</v>
      </c>
      <c r="F28" s="8">
        <f t="shared" si="0"/>
        <v>5.5732407699589777</v>
      </c>
      <c r="G28" s="7">
        <f t="shared" si="1"/>
        <v>7.9650000000000007</v>
      </c>
      <c r="H28" s="7">
        <f t="shared" si="2"/>
        <v>7.4402684691546082</v>
      </c>
      <c r="I28" s="9"/>
      <c r="J28" s="5"/>
      <c r="L28" s="4"/>
      <c r="M28" s="4"/>
      <c r="N28" s="4"/>
    </row>
    <row r="29" spans="1:14" s="3" customFormat="1" ht="12.75" customHeight="1">
      <c r="A29">
        <v>47.03125</v>
      </c>
      <c r="B29">
        <v>107.9</v>
      </c>
      <c r="C29">
        <v>104.6</v>
      </c>
      <c r="D29">
        <v>6048</v>
      </c>
      <c r="E29">
        <v>6</v>
      </c>
      <c r="F29" s="8">
        <f t="shared" si="0"/>
        <v>3.8169769643420639</v>
      </c>
      <c r="G29" s="7">
        <f t="shared" si="1"/>
        <v>4.4250000000000007</v>
      </c>
      <c r="H29" s="7">
        <f t="shared" si="2"/>
        <v>5.0956587966488964</v>
      </c>
      <c r="I29" s="9"/>
      <c r="J29" s="5"/>
      <c r="L29" s="4"/>
      <c r="M29" s="4"/>
      <c r="N29" s="4"/>
    </row>
    <row r="30" spans="1:14" s="3" customFormat="1" ht="12.75" customHeight="1">
      <c r="A30">
        <v>47.546875</v>
      </c>
      <c r="B30">
        <v>96.9</v>
      </c>
      <c r="C30">
        <v>98.2</v>
      </c>
      <c r="D30">
        <v>6503</v>
      </c>
      <c r="E30">
        <v>4.8</v>
      </c>
      <c r="F30" s="8">
        <f t="shared" si="0"/>
        <v>3.283307036920164</v>
      </c>
      <c r="G30" s="7">
        <f t="shared" si="1"/>
        <v>3.54</v>
      </c>
      <c r="H30" s="7">
        <f t="shared" si="2"/>
        <v>4.3832102056359483</v>
      </c>
      <c r="I30" s="9"/>
      <c r="J30" s="5"/>
      <c r="L30" s="4"/>
      <c r="M30" s="4"/>
      <c r="N30" s="4"/>
    </row>
    <row r="31" spans="1:14" s="3" customFormat="1" ht="12.75" customHeight="1">
      <c r="A31">
        <v>46.671875</v>
      </c>
      <c r="B31">
        <v>89.8</v>
      </c>
      <c r="C31">
        <v>90.9</v>
      </c>
      <c r="D31">
        <v>6997</v>
      </c>
      <c r="E31">
        <v>3.6</v>
      </c>
      <c r="F31" s="8">
        <f t="shared" si="0"/>
        <v>2.6495424424108553</v>
      </c>
      <c r="G31" s="7">
        <f t="shared" si="1"/>
        <v>2.6550000000000002</v>
      </c>
      <c r="H31" s="7">
        <f t="shared" si="2"/>
        <v>3.5371353769992391</v>
      </c>
      <c r="I31" s="9"/>
      <c r="J31" s="5"/>
      <c r="L31" s="4"/>
      <c r="M31" s="4"/>
      <c r="N31" s="4"/>
    </row>
    <row r="32" spans="1:14" s="3" customFormat="1" ht="12.75" customHeight="1">
      <c r="A32">
        <v>49.984375</v>
      </c>
      <c r="B32">
        <v>76.099999999999994</v>
      </c>
      <c r="C32">
        <v>42.4</v>
      </c>
      <c r="D32">
        <v>8000</v>
      </c>
      <c r="E32">
        <v>2.4</v>
      </c>
      <c r="F32" s="8">
        <f t="shared" si="0"/>
        <v>2.0195645313979171</v>
      </c>
      <c r="G32" s="7">
        <f t="shared" si="1"/>
        <v>1.77</v>
      </c>
      <c r="H32" s="7">
        <f t="shared" si="2"/>
        <v>2.6961157654226962</v>
      </c>
      <c r="I32" s="9"/>
      <c r="J32" s="5"/>
      <c r="L32" s="4"/>
      <c r="M32" s="4"/>
      <c r="N32" s="4"/>
    </row>
    <row r="33" spans="1:14" s="3" customFormat="1" ht="12.75" customHeight="1">
      <c r="A33"/>
      <c r="B33"/>
      <c r="C33"/>
      <c r="D33"/>
      <c r="E33"/>
      <c r="F33" s="8">
        <f t="shared" si="0"/>
        <v>0</v>
      </c>
      <c r="G33" s="7">
        <f t="shared" si="1"/>
        <v>0</v>
      </c>
      <c r="H33" s="7">
        <f t="shared" si="2"/>
        <v>0</v>
      </c>
      <c r="I33" s="9"/>
      <c r="J33" s="5"/>
      <c r="L33" s="4"/>
      <c r="M33" s="4"/>
      <c r="N33" s="4"/>
    </row>
    <row r="34" spans="1:14" s="3" customFormat="1" ht="12.75" customHeight="1">
      <c r="A34" s="1"/>
      <c r="B34"/>
      <c r="C34"/>
      <c r="D34"/>
      <c r="E34"/>
      <c r="F34" s="8">
        <f t="shared" si="0"/>
        <v>0</v>
      </c>
      <c r="G34" s="7">
        <f t="shared" si="1"/>
        <v>0</v>
      </c>
      <c r="H34" s="7">
        <f t="shared" si="2"/>
        <v>0</v>
      </c>
      <c r="I34" s="9"/>
      <c r="J34" s="5"/>
      <c r="L34" s="4"/>
      <c r="M34" s="4"/>
      <c r="N34" s="4"/>
    </row>
    <row r="35" spans="1:14" s="3" customFormat="1" ht="12.75" customHeight="1">
      <c r="A35" s="1"/>
      <c r="B35"/>
      <c r="C35"/>
      <c r="D35"/>
      <c r="E35"/>
      <c r="F35" s="8">
        <f t="shared" si="0"/>
        <v>0</v>
      </c>
      <c r="G35" s="7">
        <f t="shared" si="1"/>
        <v>0</v>
      </c>
      <c r="H35" s="7">
        <f t="shared" si="2"/>
        <v>0</v>
      </c>
      <c r="I35" s="9"/>
      <c r="J35" s="5"/>
      <c r="L35" s="4"/>
      <c r="M35" s="4"/>
      <c r="N35" s="4"/>
    </row>
    <row r="36" spans="1:14" s="3" customFormat="1" ht="12.75" customHeight="1">
      <c r="A36" s="1"/>
      <c r="B36"/>
      <c r="C36"/>
      <c r="D36"/>
      <c r="E36"/>
      <c r="F36" s="8">
        <f t="shared" si="0"/>
        <v>0</v>
      </c>
      <c r="G36" s="7">
        <f t="shared" si="1"/>
        <v>0</v>
      </c>
      <c r="H36" s="7">
        <f t="shared" si="2"/>
        <v>0</v>
      </c>
      <c r="I36" s="9"/>
      <c r="J36" s="5"/>
      <c r="L36" s="4"/>
      <c r="M36" s="4"/>
      <c r="N36" s="4"/>
    </row>
    <row r="37" spans="1:14" s="3" customFormat="1" ht="12.75" customHeight="1">
      <c r="A37" s="1"/>
      <c r="B37"/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I37" s="9"/>
      <c r="J37" s="5"/>
      <c r="L37" s="4"/>
      <c r="M37" s="4"/>
      <c r="N37" s="4"/>
    </row>
    <row r="38" spans="1:14" s="3" customFormat="1" ht="12.75" customHeight="1">
      <c r="A38" s="1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 s="1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 s="1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 s="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 s="1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 s="1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 s="1"/>
      <c r="B44"/>
      <c r="C44"/>
      <c r="D44"/>
      <c r="E44"/>
      <c r="F44" s="8">
        <f t="shared" ref="F44:F107" si="3">(D44*E44)/9507</f>
        <v>0</v>
      </c>
      <c r="G44" s="7">
        <f t="shared" ref="G44:G107" si="4">SUM(E44*0.7375)</f>
        <v>0</v>
      </c>
      <c r="H44" s="7">
        <f t="shared" ref="H44:H107" si="5">SUM(D44*G44)/5252</f>
        <v>0</v>
      </c>
      <c r="I44" s="9"/>
      <c r="J44" s="5"/>
      <c r="L44" s="4"/>
      <c r="M44" s="4"/>
      <c r="N44" s="4"/>
    </row>
    <row r="45" spans="1:14" s="3" customFormat="1" ht="12.75" customHeight="1">
      <c r="A45" s="1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 s="1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 s="1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 s="1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 s="1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ref="F108:F171" si="6">(D108*E108)/9507</f>
        <v>0</v>
      </c>
      <c r="G108" s="7">
        <f t="shared" ref="G108:G171" si="7">SUM(E108*0.7375)</f>
        <v>0</v>
      </c>
      <c r="H108" s="7">
        <f t="shared" ref="H108:H171" si="8">SUM(D108*G108)/5252</f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>
      <c r="A167" s="1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J167"/>
      <c r="L167"/>
      <c r="M167"/>
    </row>
    <row r="168" spans="1:14">
      <c r="A168" s="1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J168"/>
      <c r="L168"/>
      <c r="M168"/>
    </row>
    <row r="169" spans="1:14">
      <c r="A169" s="1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J169"/>
      <c r="L169"/>
      <c r="M169"/>
    </row>
    <row r="170" spans="1:14">
      <c r="A170" s="1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J170"/>
      <c r="L170"/>
      <c r="M170"/>
    </row>
    <row r="171" spans="1:14">
      <c r="A171" s="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J171"/>
      <c r="L171"/>
      <c r="M171"/>
    </row>
    <row r="172" spans="1:14">
      <c r="A172" s="1"/>
      <c r="C172"/>
      <c r="D172"/>
      <c r="E172"/>
      <c r="F172" s="8">
        <f t="shared" ref="F172:F211" si="9">(D172*E172)/9507</f>
        <v>0</v>
      </c>
      <c r="G172" s="7">
        <f t="shared" ref="G172:G211" si="10">SUM(E172*0.7375)</f>
        <v>0</v>
      </c>
      <c r="H172" s="7">
        <f t="shared" ref="H172:H211" si="11">SUM(D172*G172)/5252</f>
        <v>0</v>
      </c>
      <c r="J172"/>
      <c r="L172"/>
      <c r="M172"/>
    </row>
    <row r="173" spans="1:14">
      <c r="A173" s="1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J173"/>
      <c r="L173"/>
      <c r="M173"/>
    </row>
    <row r="174" spans="1:14">
      <c r="A174" s="1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J174"/>
      <c r="L174"/>
      <c r="M174"/>
    </row>
    <row r="175" spans="1:14">
      <c r="A175" s="1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J175"/>
      <c r="L175"/>
      <c r="M175"/>
    </row>
    <row r="176" spans="1:14">
      <c r="A176" s="1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J176"/>
      <c r="L176"/>
      <c r="M176"/>
    </row>
    <row r="177" spans="1:14">
      <c r="A177" s="1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J177"/>
      <c r="L177"/>
      <c r="M177"/>
      <c r="N177"/>
    </row>
    <row r="178" spans="1:14" hidden="1">
      <c r="A178" s="1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J178"/>
      <c r="L178"/>
      <c r="M178"/>
      <c r="N178"/>
    </row>
    <row r="179" spans="1:14">
      <c r="A179" s="1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J179"/>
      <c r="L179"/>
      <c r="M179"/>
      <c r="N179"/>
    </row>
    <row r="180" spans="1:14" hidden="1">
      <c r="A180" s="1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J180"/>
      <c r="L180"/>
      <c r="M180"/>
      <c r="N180"/>
    </row>
    <row r="181" spans="1:14">
      <c r="A181" s="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J181"/>
      <c r="L181"/>
      <c r="M181"/>
      <c r="N181"/>
    </row>
    <row r="182" spans="1:14" hidden="1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  <c r="N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  <c r="N183"/>
    </row>
    <row r="184" spans="1:14" hidden="1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  <c r="N184"/>
    </row>
    <row r="185" spans="1:14" hidden="1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  <c r="N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 hidden="1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 hidden="1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ref="F212:F225" si="12">(D212*E212)/9507</f>
        <v>0</v>
      </c>
      <c r="G212" s="7">
        <f t="shared" ref="G212:G225" si="13">SUM(E212*0.7375)</f>
        <v>0</v>
      </c>
      <c r="H212" s="7">
        <f t="shared" ref="H212:H225" si="14">SUM(D212*G212)/5252</f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ref="F226:F289" si="15">(D226*E226)/9507</f>
        <v>0</v>
      </c>
      <c r="G226" s="7">
        <f t="shared" ref="G226:G289" si="16">SUM(E226*0.7375)</f>
        <v>0</v>
      </c>
      <c r="H226" s="7">
        <f t="shared" ref="H226:H289" si="17">SUM(D226*G226)/5252</f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5"/>
        <v>0</v>
      </c>
      <c r="G227" s="7">
        <f t="shared" si="16"/>
        <v>0</v>
      </c>
      <c r="H227" s="7">
        <f t="shared" si="17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5"/>
        <v>0</v>
      </c>
      <c r="G228" s="7">
        <f t="shared" si="16"/>
        <v>0</v>
      </c>
      <c r="H228" s="7">
        <f t="shared" si="17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5"/>
        <v>0</v>
      </c>
      <c r="G229" s="7">
        <f t="shared" si="16"/>
        <v>0</v>
      </c>
      <c r="H229" s="7">
        <f t="shared" si="17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5"/>
        <v>0</v>
      </c>
      <c r="G230" s="7">
        <f t="shared" si="16"/>
        <v>0</v>
      </c>
      <c r="H230" s="7">
        <f t="shared" si="17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5"/>
        <v>0</v>
      </c>
      <c r="G231" s="7">
        <f t="shared" si="16"/>
        <v>0</v>
      </c>
      <c r="H231" s="7">
        <f t="shared" si="17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5"/>
        <v>0</v>
      </c>
      <c r="G232" s="7">
        <f t="shared" si="16"/>
        <v>0</v>
      </c>
      <c r="H232" s="7">
        <f t="shared" si="17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5"/>
        <v>0</v>
      </c>
      <c r="G233" s="7">
        <f t="shared" si="16"/>
        <v>0</v>
      </c>
      <c r="H233" s="7">
        <f t="shared" si="17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5"/>
        <v>0</v>
      </c>
      <c r="G234" s="7">
        <f t="shared" si="16"/>
        <v>0</v>
      </c>
      <c r="H234" s="7">
        <f t="shared" si="17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5"/>
        <v>0</v>
      </c>
      <c r="G235" s="7">
        <f t="shared" si="16"/>
        <v>0</v>
      </c>
      <c r="H235" s="7">
        <f t="shared" si="17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ref="F290:F353" si="18">(D290*E290)/9507</f>
        <v>0</v>
      </c>
      <c r="G290" s="7">
        <f t="shared" ref="G290:G353" si="19">SUM(E290*0.7375)</f>
        <v>0</v>
      </c>
      <c r="H290" s="7">
        <f t="shared" ref="H290:H353" si="20">SUM(D290*G290)/5252</f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8"/>
        <v>0</v>
      </c>
      <c r="G291" s="7">
        <f t="shared" si="19"/>
        <v>0</v>
      </c>
      <c r="H291" s="7">
        <f t="shared" si="20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8"/>
        <v>0</v>
      </c>
      <c r="G292" s="7">
        <f t="shared" si="19"/>
        <v>0</v>
      </c>
      <c r="H292" s="7">
        <f t="shared" si="20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8"/>
        <v>0</v>
      </c>
      <c r="G293" s="7">
        <f t="shared" si="19"/>
        <v>0</v>
      </c>
      <c r="H293" s="7">
        <f t="shared" si="20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8"/>
        <v>0</v>
      </c>
      <c r="G294" s="7">
        <f t="shared" si="19"/>
        <v>0</v>
      </c>
      <c r="H294" s="7">
        <f t="shared" si="20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8"/>
        <v>0</v>
      </c>
      <c r="G295" s="7">
        <f t="shared" si="19"/>
        <v>0</v>
      </c>
      <c r="H295" s="7">
        <f t="shared" si="20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8"/>
        <v>0</v>
      </c>
      <c r="G296" s="7">
        <f t="shared" si="19"/>
        <v>0</v>
      </c>
      <c r="H296" s="7">
        <f t="shared" si="20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8"/>
        <v>0</v>
      </c>
      <c r="G297" s="7">
        <f t="shared" si="19"/>
        <v>0</v>
      </c>
      <c r="H297" s="7">
        <f t="shared" si="20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8"/>
        <v>0</v>
      </c>
      <c r="G298" s="7">
        <f t="shared" si="19"/>
        <v>0</v>
      </c>
      <c r="H298" s="7">
        <f t="shared" si="20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8"/>
        <v>0</v>
      </c>
      <c r="G299" s="7">
        <f t="shared" si="19"/>
        <v>0</v>
      </c>
      <c r="H299" s="7">
        <f t="shared" si="20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ref="F354:F417" si="21">(D354*E354)/9507</f>
        <v>0</v>
      </c>
      <c r="G354" s="7">
        <f t="shared" ref="G354:G417" si="22">SUM(E354*0.7375)</f>
        <v>0</v>
      </c>
      <c r="H354" s="7">
        <f t="shared" ref="H354:H417" si="23">SUM(D354*G354)/5252</f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21"/>
        <v>0</v>
      </c>
      <c r="G355" s="7">
        <f t="shared" si="22"/>
        <v>0</v>
      </c>
      <c r="H355" s="7">
        <f t="shared" si="23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21"/>
        <v>0</v>
      </c>
      <c r="G356" s="7">
        <f t="shared" si="22"/>
        <v>0</v>
      </c>
      <c r="H356" s="7">
        <f t="shared" si="23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21"/>
        <v>0</v>
      </c>
      <c r="G357" s="7">
        <f t="shared" si="22"/>
        <v>0</v>
      </c>
      <c r="H357" s="7">
        <f t="shared" si="23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21"/>
        <v>0</v>
      </c>
      <c r="G358" s="7">
        <f t="shared" si="22"/>
        <v>0</v>
      </c>
      <c r="H358" s="7">
        <f t="shared" si="23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21"/>
        <v>0</v>
      </c>
      <c r="G359" s="7">
        <f t="shared" si="22"/>
        <v>0</v>
      </c>
      <c r="H359" s="7">
        <f t="shared" si="23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21"/>
        <v>0</v>
      </c>
      <c r="G360" s="7">
        <f t="shared" si="22"/>
        <v>0</v>
      </c>
      <c r="H360" s="7">
        <f t="shared" si="23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21"/>
        <v>0</v>
      </c>
      <c r="G361" s="7">
        <f t="shared" si="22"/>
        <v>0</v>
      </c>
      <c r="H361" s="7">
        <f t="shared" si="23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21"/>
        <v>0</v>
      </c>
      <c r="G362" s="7">
        <f t="shared" si="22"/>
        <v>0</v>
      </c>
      <c r="H362" s="7">
        <f t="shared" si="23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21"/>
        <v>0</v>
      </c>
      <c r="G363" s="7">
        <f t="shared" si="22"/>
        <v>0</v>
      </c>
      <c r="H363" s="7">
        <f t="shared" si="23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ref="F418:F481" si="24">(D418*E418)/9507</f>
        <v>0</v>
      </c>
      <c r="G418" s="7">
        <f t="shared" ref="G418:G481" si="25">SUM(E418*0.7375)</f>
        <v>0</v>
      </c>
      <c r="H418" s="7">
        <f t="shared" ref="H418:H481" si="26">SUM(D418*G418)/5252</f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4"/>
        <v>0</v>
      </c>
      <c r="G419" s="7">
        <f t="shared" si="25"/>
        <v>0</v>
      </c>
      <c r="H419" s="7">
        <f t="shared" si="26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4"/>
        <v>0</v>
      </c>
      <c r="G420" s="7">
        <f t="shared" si="25"/>
        <v>0</v>
      </c>
      <c r="H420" s="7">
        <f t="shared" si="26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4"/>
        <v>0</v>
      </c>
      <c r="G421" s="7">
        <f t="shared" si="25"/>
        <v>0</v>
      </c>
      <c r="H421" s="7">
        <f t="shared" si="26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4"/>
        <v>0</v>
      </c>
      <c r="G422" s="7">
        <f t="shared" si="25"/>
        <v>0</v>
      </c>
      <c r="H422" s="7">
        <f t="shared" si="26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4"/>
        <v>0</v>
      </c>
      <c r="G423" s="7">
        <f t="shared" si="25"/>
        <v>0</v>
      </c>
      <c r="H423" s="7">
        <f t="shared" si="26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4"/>
        <v>0</v>
      </c>
      <c r="G424" s="7">
        <f t="shared" si="25"/>
        <v>0</v>
      </c>
      <c r="H424" s="7">
        <f t="shared" si="26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4"/>
        <v>0</v>
      </c>
      <c r="G425" s="7">
        <f t="shared" si="25"/>
        <v>0</v>
      </c>
      <c r="H425" s="7">
        <f t="shared" si="26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4"/>
        <v>0</v>
      </c>
      <c r="G426" s="7">
        <f t="shared" si="25"/>
        <v>0</v>
      </c>
      <c r="H426" s="7">
        <f t="shared" si="26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4"/>
        <v>0</v>
      </c>
      <c r="G427" s="7">
        <f t="shared" si="25"/>
        <v>0</v>
      </c>
      <c r="H427" s="7">
        <f t="shared" si="26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ref="F482:F545" si="27">(D482*E482)/9507</f>
        <v>0</v>
      </c>
      <c r="G482" s="7">
        <f t="shared" ref="G482:G545" si="28">SUM(E482*0.7375)</f>
        <v>0</v>
      </c>
      <c r="H482" s="7">
        <f t="shared" ref="H482:H545" si="29">SUM(D482*G482)/5252</f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7"/>
        <v>0</v>
      </c>
      <c r="G483" s="7">
        <f t="shared" si="28"/>
        <v>0</v>
      </c>
      <c r="H483" s="7">
        <f t="shared" si="29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7"/>
        <v>0</v>
      </c>
      <c r="G484" s="7">
        <f t="shared" si="28"/>
        <v>0</v>
      </c>
      <c r="H484" s="7">
        <f t="shared" si="29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7"/>
        <v>0</v>
      </c>
      <c r="G485" s="7">
        <f t="shared" si="28"/>
        <v>0</v>
      </c>
      <c r="H485" s="7">
        <f t="shared" si="29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7"/>
        <v>0</v>
      </c>
      <c r="G486" s="7">
        <f t="shared" si="28"/>
        <v>0</v>
      </c>
      <c r="H486" s="7">
        <f t="shared" si="29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7"/>
        <v>0</v>
      </c>
      <c r="G487" s="7">
        <f t="shared" si="28"/>
        <v>0</v>
      </c>
      <c r="H487" s="7">
        <f t="shared" si="29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7"/>
        <v>0</v>
      </c>
      <c r="G488" s="7">
        <f t="shared" si="28"/>
        <v>0</v>
      </c>
      <c r="H488" s="7">
        <f t="shared" si="29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7"/>
        <v>0</v>
      </c>
      <c r="G489" s="7">
        <f t="shared" si="28"/>
        <v>0</v>
      </c>
      <c r="H489" s="7">
        <f t="shared" si="29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7"/>
        <v>0</v>
      </c>
      <c r="G490" s="7">
        <f t="shared" si="28"/>
        <v>0</v>
      </c>
      <c r="H490" s="7">
        <f t="shared" si="29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7"/>
        <v>0</v>
      </c>
      <c r="G491" s="7">
        <f t="shared" si="28"/>
        <v>0</v>
      </c>
      <c r="H491" s="7">
        <f t="shared" si="29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ref="F546:F609" si="30">(D546*E546)/9507</f>
        <v>0</v>
      </c>
      <c r="G546" s="7">
        <f t="shared" ref="G546:G609" si="31">SUM(E546*0.7375)</f>
        <v>0</v>
      </c>
      <c r="H546" s="7">
        <f t="shared" ref="H546:H609" si="32">SUM(D546*G546)/5252</f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30"/>
        <v>0</v>
      </c>
      <c r="G547" s="7">
        <f t="shared" si="31"/>
        <v>0</v>
      </c>
      <c r="H547" s="7">
        <f t="shared" si="32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30"/>
        <v>0</v>
      </c>
      <c r="G548" s="7">
        <f t="shared" si="31"/>
        <v>0</v>
      </c>
      <c r="H548" s="7">
        <f t="shared" si="32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30"/>
        <v>0</v>
      </c>
      <c r="G549" s="7">
        <f t="shared" si="31"/>
        <v>0</v>
      </c>
      <c r="H549" s="7">
        <f t="shared" si="32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30"/>
        <v>0</v>
      </c>
      <c r="G550" s="7">
        <f t="shared" si="31"/>
        <v>0</v>
      </c>
      <c r="H550" s="7">
        <f t="shared" si="32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30"/>
        <v>0</v>
      </c>
      <c r="G551" s="7">
        <f t="shared" si="31"/>
        <v>0</v>
      </c>
      <c r="H551" s="7">
        <f t="shared" si="32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30"/>
        <v>0</v>
      </c>
      <c r="G552" s="7">
        <f t="shared" si="31"/>
        <v>0</v>
      </c>
      <c r="H552" s="7">
        <f t="shared" si="32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30"/>
        <v>0</v>
      </c>
      <c r="G553" s="7">
        <f t="shared" si="31"/>
        <v>0</v>
      </c>
      <c r="H553" s="7">
        <f t="shared" si="32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30"/>
        <v>0</v>
      </c>
      <c r="G554" s="7">
        <f t="shared" si="31"/>
        <v>0</v>
      </c>
      <c r="H554" s="7">
        <f t="shared" si="32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30"/>
        <v>0</v>
      </c>
      <c r="G555" s="7">
        <f t="shared" si="31"/>
        <v>0</v>
      </c>
      <c r="H555" s="7">
        <f t="shared" si="32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ref="F610:F673" si="33">(D610*E610)/9507</f>
        <v>0</v>
      </c>
      <c r="G610" s="7">
        <f t="shared" ref="G610:G673" si="34">SUM(E610*0.7375)</f>
        <v>0</v>
      </c>
      <c r="H610" s="7">
        <f t="shared" ref="H610:H673" si="35">SUM(D610*G610)/5252</f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3"/>
        <v>0</v>
      </c>
      <c r="G611" s="7">
        <f t="shared" si="34"/>
        <v>0</v>
      </c>
      <c r="H611" s="7">
        <f t="shared" si="35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3"/>
        <v>0</v>
      </c>
      <c r="G612" s="7">
        <f t="shared" si="34"/>
        <v>0</v>
      </c>
      <c r="H612" s="7">
        <f t="shared" si="35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3"/>
        <v>0</v>
      </c>
      <c r="G613" s="7">
        <f t="shared" si="34"/>
        <v>0</v>
      </c>
      <c r="H613" s="7">
        <f t="shared" si="35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3"/>
        <v>0</v>
      </c>
      <c r="G614" s="7">
        <f t="shared" si="34"/>
        <v>0</v>
      </c>
      <c r="H614" s="7">
        <f t="shared" si="35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3"/>
        <v>0</v>
      </c>
      <c r="G615" s="7">
        <f t="shared" si="34"/>
        <v>0</v>
      </c>
      <c r="H615" s="7">
        <f t="shared" si="35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3"/>
        <v>0</v>
      </c>
      <c r="G616" s="7">
        <f t="shared" si="34"/>
        <v>0</v>
      </c>
      <c r="H616" s="7">
        <f t="shared" si="35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3"/>
        <v>0</v>
      </c>
      <c r="G617" s="7">
        <f t="shared" si="34"/>
        <v>0</v>
      </c>
      <c r="H617" s="7">
        <f t="shared" si="35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3"/>
        <v>0</v>
      </c>
      <c r="G618" s="7">
        <f t="shared" si="34"/>
        <v>0</v>
      </c>
      <c r="H618" s="7">
        <f t="shared" si="35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3"/>
        <v>0</v>
      </c>
      <c r="G619" s="7">
        <f t="shared" si="34"/>
        <v>0</v>
      </c>
      <c r="H619" s="7">
        <f t="shared" si="35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ref="F674:F737" si="36">(D674*E674)/9507</f>
        <v>0</v>
      </c>
      <c r="G674" s="7">
        <f t="shared" ref="G674:G737" si="37">SUM(E674*0.7375)</f>
        <v>0</v>
      </c>
      <c r="H674" s="7">
        <f t="shared" ref="H674:H737" si="38">SUM(D674*G674)/5252</f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6"/>
        <v>0</v>
      </c>
      <c r="G675" s="7">
        <f t="shared" si="37"/>
        <v>0</v>
      </c>
      <c r="H675" s="7">
        <f t="shared" si="38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6"/>
        <v>0</v>
      </c>
      <c r="G676" s="7">
        <f t="shared" si="37"/>
        <v>0</v>
      </c>
      <c r="H676" s="7">
        <f t="shared" si="38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6"/>
        <v>0</v>
      </c>
      <c r="G677" s="7">
        <f t="shared" si="37"/>
        <v>0</v>
      </c>
      <c r="H677" s="7">
        <f t="shared" si="38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6"/>
        <v>0</v>
      </c>
      <c r="G678" s="7">
        <f t="shared" si="37"/>
        <v>0</v>
      </c>
      <c r="H678" s="7">
        <f t="shared" si="38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6"/>
        <v>0</v>
      </c>
      <c r="G679" s="7">
        <f t="shared" si="37"/>
        <v>0</v>
      </c>
      <c r="H679" s="7">
        <f t="shared" si="38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6"/>
        <v>0</v>
      </c>
      <c r="G680" s="7">
        <f t="shared" si="37"/>
        <v>0</v>
      </c>
      <c r="H680" s="7">
        <f t="shared" si="38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6"/>
        <v>0</v>
      </c>
      <c r="G681" s="7">
        <f t="shared" si="37"/>
        <v>0</v>
      </c>
      <c r="H681" s="7">
        <f t="shared" si="38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6"/>
        <v>0</v>
      </c>
      <c r="G682" s="7">
        <f t="shared" si="37"/>
        <v>0</v>
      </c>
      <c r="H682" s="7">
        <f t="shared" si="38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6"/>
        <v>0</v>
      </c>
      <c r="G683" s="7">
        <f t="shared" si="37"/>
        <v>0</v>
      </c>
      <c r="H683" s="7">
        <f t="shared" si="38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ref="F738:F801" si="39">(D738*E738)/9507</f>
        <v>0</v>
      </c>
      <c r="G738" s="7">
        <f t="shared" ref="G738:G801" si="40">SUM(E738*0.7375)</f>
        <v>0</v>
      </c>
      <c r="H738" s="7">
        <f t="shared" ref="H738:H801" si="41">SUM(D738*G738)/5252</f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9"/>
        <v>0</v>
      </c>
      <c r="G739" s="7">
        <f t="shared" si="40"/>
        <v>0</v>
      </c>
      <c r="H739" s="7">
        <f t="shared" si="41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9"/>
        <v>0</v>
      </c>
      <c r="G740" s="7">
        <f t="shared" si="40"/>
        <v>0</v>
      </c>
      <c r="H740" s="7">
        <f t="shared" si="41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9"/>
        <v>0</v>
      </c>
      <c r="G741" s="7">
        <f t="shared" si="40"/>
        <v>0</v>
      </c>
      <c r="H741" s="7">
        <f t="shared" si="41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9"/>
        <v>0</v>
      </c>
      <c r="G742" s="7">
        <f t="shared" si="40"/>
        <v>0</v>
      </c>
      <c r="H742" s="7">
        <f t="shared" si="41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9"/>
        <v>0</v>
      </c>
      <c r="G743" s="7">
        <f t="shared" si="40"/>
        <v>0</v>
      </c>
      <c r="H743" s="7">
        <f t="shared" si="41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9"/>
        <v>0</v>
      </c>
      <c r="G744" s="7">
        <f t="shared" si="40"/>
        <v>0</v>
      </c>
      <c r="H744" s="7">
        <f t="shared" si="41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9"/>
        <v>0</v>
      </c>
      <c r="G745" s="7">
        <f t="shared" si="40"/>
        <v>0</v>
      </c>
      <c r="H745" s="7">
        <f t="shared" si="41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9"/>
        <v>0</v>
      </c>
      <c r="G746" s="7">
        <f t="shared" si="40"/>
        <v>0</v>
      </c>
      <c r="H746" s="7">
        <f t="shared" si="41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9"/>
        <v>0</v>
      </c>
      <c r="G747" s="7">
        <f t="shared" si="40"/>
        <v>0</v>
      </c>
      <c r="H747" s="7">
        <f t="shared" si="41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ref="F802:F865" si="42">(D802*E802)/9507</f>
        <v>0</v>
      </c>
      <c r="G802" s="7">
        <f t="shared" ref="G802:G865" si="43">SUM(E802*0.7375)</f>
        <v>0</v>
      </c>
      <c r="H802" s="7">
        <f t="shared" ref="H802:H865" si="44">SUM(D802*G802)/5252</f>
        <v>0</v>
      </c>
      <c r="J802"/>
      <c r="L802"/>
      <c r="M802"/>
      <c r="N802"/>
    </row>
    <row r="803" spans="3:14">
      <c r="C803"/>
      <c r="D803"/>
      <c r="E803"/>
      <c r="F803" s="8">
        <f t="shared" si="42"/>
        <v>0</v>
      </c>
      <c r="G803" s="7">
        <f t="shared" si="43"/>
        <v>0</v>
      </c>
      <c r="H803" s="7">
        <f t="shared" si="44"/>
        <v>0</v>
      </c>
      <c r="J803"/>
      <c r="L803"/>
      <c r="M803"/>
      <c r="N803"/>
    </row>
    <row r="804" spans="3:14">
      <c r="C804"/>
      <c r="D804"/>
      <c r="E804"/>
      <c r="F804" s="8">
        <f t="shared" si="42"/>
        <v>0</v>
      </c>
      <c r="G804" s="7">
        <f t="shared" si="43"/>
        <v>0</v>
      </c>
      <c r="H804" s="7">
        <f t="shared" si="44"/>
        <v>0</v>
      </c>
      <c r="J804"/>
      <c r="L804"/>
      <c r="M804"/>
      <c r="N804"/>
    </row>
    <row r="805" spans="3:14">
      <c r="C805"/>
      <c r="D805"/>
      <c r="E805"/>
      <c r="F805" s="8">
        <f t="shared" si="42"/>
        <v>0</v>
      </c>
      <c r="G805" s="7">
        <f t="shared" si="43"/>
        <v>0</v>
      </c>
      <c r="H805" s="7">
        <f t="shared" si="44"/>
        <v>0</v>
      </c>
      <c r="J805"/>
      <c r="L805"/>
      <c r="M805"/>
      <c r="N805"/>
    </row>
    <row r="806" spans="3:14">
      <c r="C806"/>
      <c r="D806"/>
      <c r="E806"/>
      <c r="F806" s="8">
        <f t="shared" si="42"/>
        <v>0</v>
      </c>
      <c r="G806" s="7">
        <f t="shared" si="43"/>
        <v>0</v>
      </c>
      <c r="H806" s="7">
        <f t="shared" si="44"/>
        <v>0</v>
      </c>
      <c r="J806"/>
      <c r="L806"/>
      <c r="M806"/>
      <c r="N806"/>
    </row>
    <row r="807" spans="3:14">
      <c r="C807"/>
      <c r="D807"/>
      <c r="E807"/>
      <c r="F807" s="8">
        <f t="shared" si="42"/>
        <v>0</v>
      </c>
      <c r="G807" s="7">
        <f t="shared" si="43"/>
        <v>0</v>
      </c>
      <c r="H807" s="7">
        <f t="shared" si="44"/>
        <v>0</v>
      </c>
      <c r="J807"/>
      <c r="L807"/>
      <c r="M807"/>
      <c r="N807"/>
    </row>
    <row r="808" spans="3:14">
      <c r="C808"/>
      <c r="D808"/>
      <c r="E808"/>
      <c r="F808" s="8">
        <f t="shared" si="42"/>
        <v>0</v>
      </c>
      <c r="G808" s="7">
        <f t="shared" si="43"/>
        <v>0</v>
      </c>
      <c r="H808" s="7">
        <f t="shared" si="44"/>
        <v>0</v>
      </c>
      <c r="J808"/>
      <c r="L808"/>
      <c r="M808"/>
      <c r="N808"/>
    </row>
    <row r="809" spans="3:14">
      <c r="C809"/>
      <c r="D809"/>
      <c r="E809"/>
      <c r="F809" s="8">
        <f t="shared" si="42"/>
        <v>0</v>
      </c>
      <c r="G809" s="7">
        <f t="shared" si="43"/>
        <v>0</v>
      </c>
      <c r="H809" s="7">
        <f t="shared" si="44"/>
        <v>0</v>
      </c>
      <c r="J809"/>
      <c r="L809"/>
      <c r="M809"/>
      <c r="N809"/>
    </row>
    <row r="810" spans="3:14">
      <c r="C810"/>
      <c r="D810"/>
      <c r="E810"/>
      <c r="F810" s="8">
        <f t="shared" si="42"/>
        <v>0</v>
      </c>
      <c r="G810" s="7">
        <f t="shared" si="43"/>
        <v>0</v>
      </c>
      <c r="H810" s="7">
        <f t="shared" si="44"/>
        <v>0</v>
      </c>
      <c r="J810"/>
      <c r="L810"/>
      <c r="M810"/>
      <c r="N810"/>
    </row>
    <row r="811" spans="3:14">
      <c r="C811"/>
      <c r="D811"/>
      <c r="E811"/>
      <c r="F811" s="8">
        <f t="shared" si="42"/>
        <v>0</v>
      </c>
      <c r="G811" s="7">
        <f t="shared" si="43"/>
        <v>0</v>
      </c>
      <c r="H811" s="7">
        <f t="shared" si="44"/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ref="F866:F929" si="45">(D866*E866)/9507</f>
        <v>0</v>
      </c>
      <c r="G866" s="7">
        <f t="shared" ref="G866:G929" si="46">SUM(E866*0.7375)</f>
        <v>0</v>
      </c>
      <c r="H866" s="7">
        <f t="shared" ref="H866:H929" si="47">SUM(D866*G866)/5252</f>
        <v>0</v>
      </c>
      <c r="J866"/>
      <c r="L866"/>
      <c r="M866"/>
      <c r="N866"/>
    </row>
    <row r="867" spans="3:14">
      <c r="C867"/>
      <c r="D867"/>
      <c r="E867"/>
      <c r="F867" s="8">
        <f t="shared" si="45"/>
        <v>0</v>
      </c>
      <c r="G867" s="7">
        <f t="shared" si="46"/>
        <v>0</v>
      </c>
      <c r="H867" s="7">
        <f t="shared" si="47"/>
        <v>0</v>
      </c>
      <c r="J867"/>
      <c r="L867"/>
      <c r="M867"/>
      <c r="N867"/>
    </row>
    <row r="868" spans="3:14">
      <c r="C868"/>
      <c r="D868"/>
      <c r="E868"/>
      <c r="F868" s="8">
        <f t="shared" si="45"/>
        <v>0</v>
      </c>
      <c r="G868" s="7">
        <f t="shared" si="46"/>
        <v>0</v>
      </c>
      <c r="H868" s="7">
        <f t="shared" si="47"/>
        <v>0</v>
      </c>
      <c r="J868"/>
      <c r="L868"/>
      <c r="M868"/>
      <c r="N868"/>
    </row>
    <row r="869" spans="3:14">
      <c r="C869"/>
      <c r="D869"/>
      <c r="E869"/>
      <c r="F869" s="8">
        <f t="shared" si="45"/>
        <v>0</v>
      </c>
      <c r="G869" s="7">
        <f t="shared" si="46"/>
        <v>0</v>
      </c>
      <c r="H869" s="7">
        <f t="shared" si="47"/>
        <v>0</v>
      </c>
      <c r="J869"/>
      <c r="L869"/>
      <c r="M869"/>
      <c r="N869"/>
    </row>
    <row r="870" spans="3:14">
      <c r="C870"/>
      <c r="D870"/>
      <c r="E870"/>
      <c r="F870" s="8">
        <f t="shared" si="45"/>
        <v>0</v>
      </c>
      <c r="G870" s="7">
        <f t="shared" si="46"/>
        <v>0</v>
      </c>
      <c r="H870" s="7">
        <f t="shared" si="47"/>
        <v>0</v>
      </c>
      <c r="J870"/>
      <c r="L870"/>
      <c r="M870"/>
      <c r="N870"/>
    </row>
    <row r="871" spans="3:14">
      <c r="C871"/>
      <c r="D871"/>
      <c r="E871"/>
      <c r="F871" s="8">
        <f t="shared" si="45"/>
        <v>0</v>
      </c>
      <c r="G871" s="7">
        <f t="shared" si="46"/>
        <v>0</v>
      </c>
      <c r="H871" s="7">
        <f t="shared" si="47"/>
        <v>0</v>
      </c>
      <c r="J871"/>
      <c r="L871"/>
      <c r="M871"/>
      <c r="N871"/>
    </row>
    <row r="872" spans="3:14">
      <c r="C872"/>
      <c r="D872"/>
      <c r="E872"/>
      <c r="F872" s="8">
        <f t="shared" si="45"/>
        <v>0</v>
      </c>
      <c r="G872" s="7">
        <f t="shared" si="46"/>
        <v>0</v>
      </c>
      <c r="H872" s="7">
        <f t="shared" si="47"/>
        <v>0</v>
      </c>
      <c r="J872"/>
      <c r="L872"/>
      <c r="M872"/>
      <c r="N872"/>
    </row>
    <row r="873" spans="3:14">
      <c r="C873"/>
      <c r="D873"/>
      <c r="E873"/>
      <c r="F873" s="8">
        <f t="shared" si="45"/>
        <v>0</v>
      </c>
      <c r="G873" s="7">
        <f t="shared" si="46"/>
        <v>0</v>
      </c>
      <c r="H873" s="7">
        <f t="shared" si="47"/>
        <v>0</v>
      </c>
      <c r="J873"/>
      <c r="L873"/>
      <c r="M873"/>
      <c r="N873"/>
    </row>
    <row r="874" spans="3:14">
      <c r="C874"/>
      <c r="D874"/>
      <c r="E874"/>
      <c r="F874" s="8">
        <f t="shared" si="45"/>
        <v>0</v>
      </c>
      <c r="G874" s="7">
        <f t="shared" si="46"/>
        <v>0</v>
      </c>
      <c r="H874" s="7">
        <f t="shared" si="47"/>
        <v>0</v>
      </c>
      <c r="J874"/>
      <c r="L874"/>
      <c r="M874"/>
      <c r="N874"/>
    </row>
    <row r="875" spans="3:14">
      <c r="C875"/>
      <c r="D875"/>
      <c r="E875"/>
      <c r="F875" s="8">
        <f t="shared" si="45"/>
        <v>0</v>
      </c>
      <c r="G875" s="7">
        <f t="shared" si="46"/>
        <v>0</v>
      </c>
      <c r="H875" s="7">
        <f t="shared" si="47"/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ref="F930:F993" si="48">(D930*E930)/9507</f>
        <v>0</v>
      </c>
      <c r="G930" s="7">
        <f t="shared" ref="G930:G993" si="49">SUM(E930*0.7375)</f>
        <v>0</v>
      </c>
      <c r="H930" s="7">
        <f t="shared" ref="H930:H993" si="50">SUM(D930*G930)/5252</f>
        <v>0</v>
      </c>
      <c r="J930"/>
      <c r="L930"/>
      <c r="M930"/>
      <c r="N930"/>
    </row>
    <row r="931" spans="3:14">
      <c r="C931"/>
      <c r="D931"/>
      <c r="E931"/>
      <c r="F931" s="8">
        <f t="shared" si="48"/>
        <v>0</v>
      </c>
      <c r="G931" s="7">
        <f t="shared" si="49"/>
        <v>0</v>
      </c>
      <c r="H931" s="7">
        <f t="shared" si="50"/>
        <v>0</v>
      </c>
      <c r="J931"/>
      <c r="L931"/>
      <c r="M931"/>
      <c r="N931"/>
    </row>
    <row r="932" spans="3:14">
      <c r="C932"/>
      <c r="D932"/>
      <c r="E932"/>
      <c r="F932" s="8">
        <f t="shared" si="48"/>
        <v>0</v>
      </c>
      <c r="G932" s="7">
        <f t="shared" si="49"/>
        <v>0</v>
      </c>
      <c r="H932" s="7">
        <f t="shared" si="50"/>
        <v>0</v>
      </c>
      <c r="J932"/>
      <c r="L932"/>
      <c r="M932"/>
      <c r="N932"/>
    </row>
    <row r="933" spans="3:14">
      <c r="C933"/>
      <c r="D933"/>
      <c r="E933"/>
      <c r="F933" s="8">
        <f t="shared" si="48"/>
        <v>0</v>
      </c>
      <c r="G933" s="7">
        <f t="shared" si="49"/>
        <v>0</v>
      </c>
      <c r="H933" s="7">
        <f t="shared" si="50"/>
        <v>0</v>
      </c>
      <c r="J933"/>
      <c r="L933"/>
      <c r="M933"/>
      <c r="N933"/>
    </row>
    <row r="934" spans="3:14">
      <c r="C934"/>
      <c r="D934"/>
      <c r="E934"/>
      <c r="F934" s="8">
        <f t="shared" si="48"/>
        <v>0</v>
      </c>
      <c r="G934" s="7">
        <f t="shared" si="49"/>
        <v>0</v>
      </c>
      <c r="H934" s="7">
        <f t="shared" si="50"/>
        <v>0</v>
      </c>
      <c r="J934"/>
      <c r="L934"/>
      <c r="M934"/>
      <c r="N934"/>
    </row>
    <row r="935" spans="3:14">
      <c r="C935"/>
      <c r="D935"/>
      <c r="E935"/>
      <c r="F935" s="8">
        <f t="shared" si="48"/>
        <v>0</v>
      </c>
      <c r="G935" s="7">
        <f t="shared" si="49"/>
        <v>0</v>
      </c>
      <c r="H935" s="7">
        <f t="shared" si="50"/>
        <v>0</v>
      </c>
      <c r="J935"/>
      <c r="L935"/>
      <c r="M935"/>
      <c r="N935"/>
    </row>
    <row r="936" spans="3:14">
      <c r="C936"/>
      <c r="D936"/>
      <c r="E936"/>
      <c r="F936" s="8">
        <f t="shared" si="48"/>
        <v>0</v>
      </c>
      <c r="G936" s="7">
        <f t="shared" si="49"/>
        <v>0</v>
      </c>
      <c r="H936" s="7">
        <f t="shared" si="50"/>
        <v>0</v>
      </c>
      <c r="J936"/>
      <c r="L936"/>
      <c r="M936"/>
      <c r="N936"/>
    </row>
    <row r="937" spans="3:14">
      <c r="C937"/>
      <c r="D937"/>
      <c r="E937"/>
      <c r="F937" s="8">
        <f t="shared" si="48"/>
        <v>0</v>
      </c>
      <c r="G937" s="7">
        <f t="shared" si="49"/>
        <v>0</v>
      </c>
      <c r="H937" s="7">
        <f t="shared" si="50"/>
        <v>0</v>
      </c>
      <c r="J937"/>
      <c r="L937"/>
      <c r="M937"/>
      <c r="N937"/>
    </row>
    <row r="938" spans="3:14">
      <c r="C938"/>
      <c r="D938"/>
      <c r="E938"/>
      <c r="F938" s="8">
        <f t="shared" si="48"/>
        <v>0</v>
      </c>
      <c r="G938" s="7">
        <f t="shared" si="49"/>
        <v>0</v>
      </c>
      <c r="H938" s="7">
        <f t="shared" si="50"/>
        <v>0</v>
      </c>
      <c r="J938"/>
      <c r="L938"/>
      <c r="M938"/>
      <c r="N938"/>
    </row>
    <row r="939" spans="3:14">
      <c r="C939"/>
      <c r="D939"/>
      <c r="E939"/>
      <c r="F939" s="8">
        <f t="shared" si="48"/>
        <v>0</v>
      </c>
      <c r="G939" s="7">
        <f t="shared" si="49"/>
        <v>0</v>
      </c>
      <c r="H939" s="7">
        <f t="shared" si="50"/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ref="F994:F1057" si="51">(D994*E994)/9507</f>
        <v>0</v>
      </c>
      <c r="G994" s="7">
        <f t="shared" ref="G994:G1057" si="52">SUM(E994*0.7375)</f>
        <v>0</v>
      </c>
      <c r="H994" s="7">
        <f t="shared" ref="H994:H1057" si="53">SUM(D994*G994)/5252</f>
        <v>0</v>
      </c>
      <c r="J994"/>
      <c r="L994"/>
      <c r="M994"/>
      <c r="N994"/>
    </row>
    <row r="995" spans="3:14">
      <c r="C995"/>
      <c r="D995"/>
      <c r="E995"/>
      <c r="F995" s="8">
        <f t="shared" si="51"/>
        <v>0</v>
      </c>
      <c r="G995" s="7">
        <f t="shared" si="52"/>
        <v>0</v>
      </c>
      <c r="H995" s="7">
        <f t="shared" si="53"/>
        <v>0</v>
      </c>
      <c r="J995"/>
      <c r="L995"/>
      <c r="M995"/>
      <c r="N995"/>
    </row>
    <row r="996" spans="3:14">
      <c r="C996"/>
      <c r="D996"/>
      <c r="E996"/>
      <c r="F996" s="8">
        <f t="shared" si="51"/>
        <v>0</v>
      </c>
      <c r="G996" s="7">
        <f t="shared" si="52"/>
        <v>0</v>
      </c>
      <c r="H996" s="7">
        <f t="shared" si="53"/>
        <v>0</v>
      </c>
      <c r="J996"/>
      <c r="L996"/>
      <c r="M996"/>
      <c r="N996"/>
    </row>
    <row r="997" spans="3:14">
      <c r="C997"/>
      <c r="D997"/>
      <c r="E997"/>
      <c r="F997" s="8">
        <f t="shared" si="51"/>
        <v>0</v>
      </c>
      <c r="G997" s="7">
        <f t="shared" si="52"/>
        <v>0</v>
      </c>
      <c r="H997" s="7">
        <f t="shared" si="53"/>
        <v>0</v>
      </c>
      <c r="J997"/>
      <c r="L997"/>
      <c r="M997"/>
      <c r="N997"/>
    </row>
    <row r="998" spans="3:14">
      <c r="C998"/>
      <c r="D998"/>
      <c r="E998"/>
      <c r="F998" s="8">
        <f t="shared" si="51"/>
        <v>0</v>
      </c>
      <c r="G998" s="7">
        <f t="shared" si="52"/>
        <v>0</v>
      </c>
      <c r="H998" s="7">
        <f t="shared" si="53"/>
        <v>0</v>
      </c>
      <c r="J998"/>
      <c r="L998"/>
      <c r="M998"/>
      <c r="N998"/>
    </row>
    <row r="999" spans="3:14">
      <c r="C999"/>
      <c r="D999"/>
      <c r="E999"/>
      <c r="F999" s="8">
        <f t="shared" si="51"/>
        <v>0</v>
      </c>
      <c r="G999" s="7">
        <f t="shared" si="52"/>
        <v>0</v>
      </c>
      <c r="H999" s="7">
        <f t="shared" si="53"/>
        <v>0</v>
      </c>
      <c r="J999"/>
      <c r="L999"/>
      <c r="M999"/>
      <c r="N999"/>
    </row>
    <row r="1000" spans="3:14">
      <c r="C1000"/>
      <c r="D1000"/>
      <c r="E1000"/>
      <c r="F1000" s="8">
        <f t="shared" si="51"/>
        <v>0</v>
      </c>
      <c r="G1000" s="7">
        <f t="shared" si="52"/>
        <v>0</v>
      </c>
      <c r="H1000" s="7">
        <f t="shared" si="53"/>
        <v>0</v>
      </c>
      <c r="J1000"/>
      <c r="L1000"/>
      <c r="M1000"/>
      <c r="N1000"/>
    </row>
    <row r="1001" spans="3:14">
      <c r="C1001"/>
      <c r="D1001"/>
      <c r="E1001"/>
      <c r="F1001" s="8">
        <f t="shared" si="51"/>
        <v>0</v>
      </c>
      <c r="G1001" s="7">
        <f t="shared" si="52"/>
        <v>0</v>
      </c>
      <c r="H1001" s="7">
        <f t="shared" si="53"/>
        <v>0</v>
      </c>
      <c r="J1001"/>
      <c r="L1001"/>
      <c r="M1001"/>
      <c r="N1001"/>
    </row>
    <row r="1002" spans="3:14">
      <c r="C1002"/>
      <c r="D1002"/>
      <c r="E1002"/>
      <c r="F1002" s="8">
        <f t="shared" si="51"/>
        <v>0</v>
      </c>
      <c r="G1002" s="7">
        <f t="shared" si="52"/>
        <v>0</v>
      </c>
      <c r="H1002" s="7">
        <f t="shared" si="53"/>
        <v>0</v>
      </c>
      <c r="J1002"/>
      <c r="L1002"/>
      <c r="M1002"/>
      <c r="N1002"/>
    </row>
    <row r="1003" spans="3:14">
      <c r="C1003"/>
      <c r="D1003"/>
      <c r="E1003"/>
      <c r="F1003" s="8">
        <f t="shared" si="51"/>
        <v>0</v>
      </c>
      <c r="G1003" s="7">
        <f t="shared" si="52"/>
        <v>0</v>
      </c>
      <c r="H1003" s="7">
        <f t="shared" si="53"/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ref="F1058:F1106" si="54">(D1058*E1058)/9507</f>
        <v>0</v>
      </c>
      <c r="G1058" s="7">
        <f t="shared" ref="G1058:G1106" si="55">SUM(E1058*0.7375)</f>
        <v>0</v>
      </c>
      <c r="H1058" s="7">
        <f t="shared" ref="H1058:H1106" si="56">SUM(D1058*G1058)/5252</f>
        <v>0</v>
      </c>
      <c r="J1058"/>
      <c r="L1058"/>
      <c r="M1058"/>
      <c r="N1058"/>
    </row>
    <row r="1059" spans="3:14">
      <c r="C1059"/>
      <c r="D1059"/>
      <c r="E1059"/>
      <c r="F1059" s="8">
        <f t="shared" si="54"/>
        <v>0</v>
      </c>
      <c r="G1059" s="7">
        <f t="shared" si="55"/>
        <v>0</v>
      </c>
      <c r="H1059" s="7">
        <f t="shared" si="56"/>
        <v>0</v>
      </c>
      <c r="J1059"/>
      <c r="L1059"/>
      <c r="M1059"/>
      <c r="N1059"/>
    </row>
    <row r="1060" spans="3:14">
      <c r="C1060"/>
      <c r="D1060"/>
      <c r="E1060"/>
      <c r="F1060" s="8">
        <f t="shared" si="54"/>
        <v>0</v>
      </c>
      <c r="G1060" s="7">
        <f t="shared" si="55"/>
        <v>0</v>
      </c>
      <c r="H1060" s="7">
        <f t="shared" si="56"/>
        <v>0</v>
      </c>
      <c r="J1060"/>
      <c r="L1060"/>
      <c r="M1060"/>
      <c r="N1060"/>
    </row>
    <row r="1061" spans="3:14">
      <c r="C1061"/>
      <c r="D1061"/>
      <c r="E1061"/>
      <c r="F1061" s="8">
        <f t="shared" si="54"/>
        <v>0</v>
      </c>
      <c r="G1061" s="7">
        <f t="shared" si="55"/>
        <v>0</v>
      </c>
      <c r="H1061" s="7">
        <f t="shared" si="56"/>
        <v>0</v>
      </c>
      <c r="J1061"/>
      <c r="L1061"/>
      <c r="M1061"/>
      <c r="N1061"/>
    </row>
    <row r="1062" spans="3:14">
      <c r="C1062"/>
      <c r="D1062"/>
      <c r="E1062"/>
      <c r="F1062" s="8">
        <f t="shared" si="54"/>
        <v>0</v>
      </c>
      <c r="G1062" s="7">
        <f t="shared" si="55"/>
        <v>0</v>
      </c>
      <c r="H1062" s="7">
        <f t="shared" si="56"/>
        <v>0</v>
      </c>
      <c r="J1062"/>
      <c r="L1062"/>
      <c r="M1062"/>
      <c r="N1062"/>
    </row>
    <row r="1063" spans="3:14">
      <c r="C1063"/>
      <c r="D1063"/>
      <c r="E1063"/>
      <c r="F1063" s="8">
        <f t="shared" si="54"/>
        <v>0</v>
      </c>
      <c r="G1063" s="7">
        <f t="shared" si="55"/>
        <v>0</v>
      </c>
      <c r="H1063" s="7">
        <f t="shared" si="56"/>
        <v>0</v>
      </c>
      <c r="J1063"/>
      <c r="L1063"/>
      <c r="M1063"/>
      <c r="N1063"/>
    </row>
    <row r="1064" spans="3:14">
      <c r="C1064"/>
      <c r="D1064"/>
      <c r="E1064"/>
      <c r="F1064" s="8">
        <f t="shared" si="54"/>
        <v>0</v>
      </c>
      <c r="G1064" s="7">
        <f t="shared" si="55"/>
        <v>0</v>
      </c>
      <c r="H1064" s="7">
        <f t="shared" si="56"/>
        <v>0</v>
      </c>
      <c r="J1064"/>
      <c r="L1064"/>
      <c r="M1064"/>
      <c r="N1064"/>
    </row>
    <row r="1065" spans="3:14">
      <c r="C1065"/>
      <c r="D1065"/>
      <c r="E1065"/>
      <c r="F1065" s="8">
        <f t="shared" si="54"/>
        <v>0</v>
      </c>
      <c r="G1065" s="7">
        <f t="shared" si="55"/>
        <v>0</v>
      </c>
      <c r="H1065" s="7">
        <f t="shared" si="56"/>
        <v>0</v>
      </c>
      <c r="J1065"/>
      <c r="L1065"/>
      <c r="M1065"/>
      <c r="N1065"/>
    </row>
    <row r="1066" spans="3:14">
      <c r="C1066"/>
      <c r="D1066"/>
      <c r="E1066"/>
      <c r="F1066" s="8">
        <f t="shared" si="54"/>
        <v>0</v>
      </c>
      <c r="G1066" s="7">
        <f t="shared" si="55"/>
        <v>0</v>
      </c>
      <c r="H1066" s="7">
        <f t="shared" si="56"/>
        <v>0</v>
      </c>
      <c r="J1066"/>
      <c r="L1066"/>
      <c r="M1066"/>
      <c r="N1066"/>
    </row>
    <row r="1067" spans="3:14">
      <c r="C1067"/>
      <c r="D1067"/>
      <c r="E1067"/>
      <c r="F1067" s="8">
        <f t="shared" si="54"/>
        <v>0</v>
      </c>
      <c r="G1067" s="7">
        <f t="shared" si="55"/>
        <v>0</v>
      </c>
      <c r="H1067" s="7">
        <f t="shared" si="56"/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4" sqref="F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75</v>
      </c>
      <c r="G3" s="3">
        <v>82</v>
      </c>
      <c r="H3" s="3">
        <v>12.7</v>
      </c>
      <c r="I3" s="3">
        <v>79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81</v>
      </c>
      <c r="G4" s="3">
        <v>82</v>
      </c>
      <c r="H4" s="3">
        <v>26.3</v>
      </c>
      <c r="I4" s="3">
        <v>82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F5" s="3">
        <v>82</v>
      </c>
      <c r="G5" s="3">
        <v>82</v>
      </c>
      <c r="H5" s="3">
        <v>40.6</v>
      </c>
      <c r="I5" s="3">
        <v>85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82</v>
      </c>
      <c r="G6" s="3">
        <v>82</v>
      </c>
      <c r="H6" s="3">
        <v>56</v>
      </c>
      <c r="I6" s="3">
        <v>87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86</v>
      </c>
      <c r="G7" s="3">
        <v>82</v>
      </c>
      <c r="H7" s="3">
        <v>65</v>
      </c>
      <c r="I7" s="3">
        <v>84</v>
      </c>
    </row>
    <row r="8" spans="1:9">
      <c r="A8" s="3">
        <f t="shared" si="3"/>
        <v>6000</v>
      </c>
      <c r="B8" s="3">
        <v>14.4</v>
      </c>
      <c r="C8" s="6">
        <f t="shared" si="0"/>
        <v>9.0880403912906278</v>
      </c>
      <c r="D8" s="6">
        <f t="shared" si="1"/>
        <v>10.620000000000001</v>
      </c>
      <c r="E8" s="6">
        <f t="shared" si="2"/>
        <v>12.132520944402135</v>
      </c>
      <c r="F8" s="3">
        <v>91</v>
      </c>
      <c r="G8" s="3">
        <v>82</v>
      </c>
      <c r="H8" s="3">
        <v>110</v>
      </c>
      <c r="I8" s="3">
        <v>102</v>
      </c>
    </row>
    <row r="9" spans="1:9">
      <c r="A9" s="3">
        <f t="shared" si="3"/>
        <v>7000</v>
      </c>
      <c r="B9" s="3">
        <v>14.4</v>
      </c>
      <c r="C9" s="6">
        <f t="shared" si="0"/>
        <v>10.602713789839067</v>
      </c>
      <c r="D9" s="6">
        <f t="shared" si="1"/>
        <v>10.620000000000001</v>
      </c>
      <c r="E9" s="6">
        <f t="shared" si="2"/>
        <v>14.154607768469155</v>
      </c>
      <c r="F9" s="3">
        <v>89</v>
      </c>
      <c r="G9" s="3">
        <v>82</v>
      </c>
      <c r="H9" s="3">
        <v>126</v>
      </c>
      <c r="I9" s="3">
        <v>115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74</v>
      </c>
      <c r="G3" s="3">
        <v>83</v>
      </c>
      <c r="H3" s="3">
        <v>13.6</v>
      </c>
      <c r="I3" s="3">
        <v>77.599999999999994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77</v>
      </c>
      <c r="G4" s="3">
        <v>83</v>
      </c>
      <c r="H4" s="3">
        <v>15.3</v>
      </c>
      <c r="I4" s="3">
        <v>56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80</v>
      </c>
      <c r="G5" s="3">
        <v>83</v>
      </c>
      <c r="H5" s="3">
        <v>36.700000000000003</v>
      </c>
      <c r="I5" s="3">
        <v>81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84</v>
      </c>
      <c r="G6" s="3">
        <v>83</v>
      </c>
      <c r="H6" s="3">
        <v>30</v>
      </c>
      <c r="I6" s="3">
        <v>58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81</v>
      </c>
      <c r="G7" s="3">
        <v>83</v>
      </c>
      <c r="H7" s="3">
        <v>47</v>
      </c>
      <c r="I7" s="3">
        <v>62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83</v>
      </c>
      <c r="G8" s="3">
        <v>83</v>
      </c>
      <c r="H8" s="3">
        <v>55</v>
      </c>
      <c r="I8" s="3">
        <v>64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94</v>
      </c>
      <c r="G9" s="3">
        <v>83</v>
      </c>
      <c r="H9" s="3">
        <v>86</v>
      </c>
      <c r="I9" s="3">
        <v>78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7" sqref="F7:F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75</v>
      </c>
      <c r="G3" s="3">
        <v>86</v>
      </c>
      <c r="H3" s="3">
        <v>9.1999999999999993</v>
      </c>
      <c r="I3" s="3">
        <v>60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78</v>
      </c>
      <c r="G4" s="3">
        <v>86</v>
      </c>
      <c r="H4" s="3">
        <v>13.7</v>
      </c>
      <c r="I4" s="3">
        <v>55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68</v>
      </c>
      <c r="G5" s="3">
        <v>87</v>
      </c>
      <c r="H5" s="3">
        <v>14.8</v>
      </c>
      <c r="I5" s="3">
        <v>45</v>
      </c>
    </row>
    <row r="6" spans="1:9">
      <c r="A6" s="3">
        <f t="shared" si="3"/>
        <v>4000</v>
      </c>
      <c r="B6" s="3">
        <v>2.4</v>
      </c>
      <c r="C6" s="6">
        <f t="shared" si="0"/>
        <v>1.0097822656989586</v>
      </c>
      <c r="D6" s="6">
        <f t="shared" si="1"/>
        <v>1.77</v>
      </c>
      <c r="E6" s="6">
        <f t="shared" si="2"/>
        <v>1.3480578827113481</v>
      </c>
      <c r="F6" s="3">
        <v>68</v>
      </c>
      <c r="G6" s="3">
        <v>91</v>
      </c>
      <c r="H6" s="3">
        <v>13</v>
      </c>
      <c r="I6" s="3">
        <v>35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2012-11-26T17:18:20Z</cp:lastPrinted>
  <dcterms:created xsi:type="dcterms:W3CDTF">2009-05-07T18:21:17Z</dcterms:created>
  <dcterms:modified xsi:type="dcterms:W3CDTF">2012-12-17T03:20:12Z</dcterms:modified>
</cp:coreProperties>
</file>