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<sst xmlns="http://schemas.openxmlformats.org/spreadsheetml/2006/main" count="43" uniqueCount="13">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</sst>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9"/>
            </c:marker>
          </c:dPt>
          <c:dPt>
            <c:idx val="9"/>
            <c:marker>
              <c:symbol val="square"/>
              <c:size val="9"/>
            </c:marker>
          </c:dPt>
          <c:dPt>
            <c:idx val="34"/>
            <c:marker>
              <c:symbol val="square"/>
              <c:size val="9"/>
            </c:marker>
          </c:dPt>
          <c:dLbls>
            <c:dLbl>
              <c:idx val="1"/>
              <c:layout>
                <c:manualLayout>
                  <c:x val="-7.4074074074074094E-3"/>
                  <c:y val="-3.7037037037037056E-2"/>
                </c:manualLayout>
              </c:layout>
              <c:showVal val="1"/>
            </c:dLbl>
            <c:dLbl>
              <c:idx val="9"/>
              <c:layout>
                <c:manualLayout>
                  <c:x val="-8.8889005540974064E-2"/>
                  <c:y val="3.4858387799564308E-2"/>
                </c:manualLayout>
              </c:layout>
              <c:showVal val="1"/>
            </c:dLbl>
            <c:dLbl>
              <c:idx val="34"/>
              <c:layout>
                <c:manualLayout>
                  <c:x val="-6.0740740740740796E-2"/>
                  <c:y val="1.5250544662309382E-2"/>
                </c:manualLayout>
              </c:layout>
              <c:showVal val="1"/>
            </c:dLbl>
            <c:delete val="1"/>
          </c:dLbls>
          <c:xVal>
            <c:numRef>
              <c:f>'Peak data'!$D$3:$D$1666</c:f>
              <c:numCache>
                <c:formatCode>General</c:formatCode>
                <c:ptCount val="1650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data'!$G$3:$G$1666</c:f>
              <c:numCache>
                <c:formatCode>0.00</c:formatCode>
                <c:ptCount val="1650"/>
                <c:pt idx="0">
                  <c:v>69.915000000000006</c:v>
                </c:pt>
                <c:pt idx="1">
                  <c:v>69.915000000000006</c:v>
                </c:pt>
                <c:pt idx="2">
                  <c:v>69.915000000000006</c:v>
                </c:pt>
                <c:pt idx="3">
                  <c:v>69.915000000000006</c:v>
                </c:pt>
                <c:pt idx="4">
                  <c:v>69.915000000000006</c:v>
                </c:pt>
                <c:pt idx="5">
                  <c:v>69.915000000000006</c:v>
                </c:pt>
                <c:pt idx="6">
                  <c:v>69.915000000000006</c:v>
                </c:pt>
                <c:pt idx="7">
                  <c:v>69.915000000000006</c:v>
                </c:pt>
                <c:pt idx="8">
                  <c:v>69.915000000000006</c:v>
                </c:pt>
                <c:pt idx="9">
                  <c:v>69.915000000000006</c:v>
                </c:pt>
                <c:pt idx="10">
                  <c:v>69.03</c:v>
                </c:pt>
                <c:pt idx="11">
                  <c:v>62.097500000000004</c:v>
                </c:pt>
                <c:pt idx="12">
                  <c:v>55.164999999999999</c:v>
                </c:pt>
                <c:pt idx="13">
                  <c:v>48.970000000000006</c:v>
                </c:pt>
                <c:pt idx="14">
                  <c:v>43.807500000000005</c:v>
                </c:pt>
                <c:pt idx="15">
                  <c:v>34.22</c:v>
                </c:pt>
                <c:pt idx="16">
                  <c:v>30.680000000000003</c:v>
                </c:pt>
                <c:pt idx="17">
                  <c:v>27.14</c:v>
                </c:pt>
                <c:pt idx="18">
                  <c:v>23.6</c:v>
                </c:pt>
                <c:pt idx="19">
                  <c:v>19.322500000000002</c:v>
                </c:pt>
                <c:pt idx="20">
                  <c:v>17.552500000000002</c:v>
                </c:pt>
                <c:pt idx="21">
                  <c:v>15.782500000000001</c:v>
                </c:pt>
                <c:pt idx="22">
                  <c:v>14.455000000000002</c:v>
                </c:pt>
                <c:pt idx="23">
                  <c:v>13.127500000000001</c:v>
                </c:pt>
                <c:pt idx="24">
                  <c:v>12.242500000000001</c:v>
                </c:pt>
                <c:pt idx="25">
                  <c:v>11.505000000000001</c:v>
                </c:pt>
                <c:pt idx="26">
                  <c:v>9.7349999999999994</c:v>
                </c:pt>
                <c:pt idx="27">
                  <c:v>8.8500000000000014</c:v>
                </c:pt>
                <c:pt idx="28">
                  <c:v>7.9650000000000007</c:v>
                </c:pt>
                <c:pt idx="29">
                  <c:v>6.1950000000000003</c:v>
                </c:pt>
                <c:pt idx="30">
                  <c:v>5.3100000000000005</c:v>
                </c:pt>
                <c:pt idx="31">
                  <c:v>4.4250000000000007</c:v>
                </c:pt>
                <c:pt idx="32">
                  <c:v>3.54</c:v>
                </c:pt>
                <c:pt idx="33">
                  <c:v>2.6550000000000002</c:v>
                </c:pt>
                <c:pt idx="34">
                  <c:v>1.77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  <c:smooth val="1"/>
        </c:ser>
        <c:axId val="128983424"/>
        <c:axId val="12898534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0"/>
            <c:marker>
              <c:symbol val="circle"/>
              <c:size val="9"/>
            </c:marker>
          </c:dPt>
          <c:dPt>
            <c:idx val="34"/>
            <c:marker>
              <c:symbol val="circle"/>
              <c:size val="9"/>
            </c:marker>
          </c:dPt>
          <c:dLbls>
            <c:dLbl>
              <c:idx val="10"/>
              <c:layout>
                <c:manualLayout>
                  <c:x val="-1.7777777777777781E-2"/>
                  <c:y val="-2.8322440087145889E-2"/>
                </c:manualLayout>
              </c:layout>
              <c:showVal val="1"/>
            </c:dLbl>
            <c:dLbl>
              <c:idx val="34"/>
              <c:layout>
                <c:manualLayout>
                  <c:x val="-6.666666666666668E-2"/>
                  <c:y val="-2.3965141612200435E-2"/>
                </c:manualLayout>
              </c:layout>
              <c:showVal val="1"/>
            </c:dLbl>
            <c:delete val="1"/>
          </c:dLbls>
          <c:xVal>
            <c:numRef>
              <c:f>'Peak data'!$D$3:$D$4666</c:f>
              <c:numCache>
                <c:formatCode>General</c:formatCode>
                <c:ptCount val="4650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data'!$H$3:$H$1666</c:f>
              <c:numCache>
                <c:formatCode>0.00</c:formatCode>
                <c:ptCount val="1650"/>
                <c:pt idx="0">
                  <c:v>0.73216393754760101</c:v>
                </c:pt>
                <c:pt idx="1">
                  <c:v>0.74547600913937551</c:v>
                </c:pt>
                <c:pt idx="2">
                  <c:v>2.675726389946687</c:v>
                </c:pt>
                <c:pt idx="3">
                  <c:v>4.858906130997716</c:v>
                </c:pt>
                <c:pt idx="4">
                  <c:v>6.9755255140898713</c:v>
                </c:pt>
                <c:pt idx="5">
                  <c:v>9.1320811119573495</c:v>
                </c:pt>
                <c:pt idx="6">
                  <c:v>11.328572924600154</c:v>
                </c:pt>
                <c:pt idx="7">
                  <c:v>13.498440594059408</c:v>
                </c:pt>
                <c:pt idx="8">
                  <c:v>15.641684120335114</c:v>
                </c:pt>
                <c:pt idx="9">
                  <c:v>17.691743145468394</c:v>
                </c:pt>
                <c:pt idx="10">
                  <c:v>19.334183168316834</c:v>
                </c:pt>
                <c:pt idx="11">
                  <c:v>19.14239384996192</c:v>
                </c:pt>
                <c:pt idx="12">
                  <c:v>18.622914127951255</c:v>
                </c:pt>
                <c:pt idx="13">
                  <c:v>17.9768012185834</c:v>
                </c:pt>
                <c:pt idx="14">
                  <c:v>17.407892707539986</c:v>
                </c:pt>
                <c:pt idx="15">
                  <c:v>15.670049504950493</c:v>
                </c:pt>
                <c:pt idx="16">
                  <c:v>15.001188118811882</c:v>
                </c:pt>
                <c:pt idx="17">
                  <c:v>14.117760853008377</c:v>
                </c:pt>
                <c:pt idx="18">
                  <c:v>13.008758568164509</c:v>
                </c:pt>
                <c:pt idx="19">
                  <c:v>11.83926218583397</c:v>
                </c:pt>
                <c:pt idx="20">
                  <c:v>11.29950542650419</c:v>
                </c:pt>
                <c:pt idx="21">
                  <c:v>10.649881949733436</c:v>
                </c:pt>
                <c:pt idx="22">
                  <c:v>10.194463061690787</c:v>
                </c:pt>
                <c:pt idx="23">
                  <c:v>9.680656416603199</c:v>
                </c:pt>
                <c:pt idx="24">
                  <c:v>9.3986595582635211</c:v>
                </c:pt>
                <c:pt idx="25">
                  <c:v>9.1829702970297049</c:v>
                </c:pt>
                <c:pt idx="26">
                  <c:v>8.370765422696115</c:v>
                </c:pt>
                <c:pt idx="27">
                  <c:v>7.8625476009139383</c:v>
                </c:pt>
                <c:pt idx="28">
                  <c:v>7.3143935643564371</c:v>
                </c:pt>
                <c:pt idx="29">
                  <c:v>6.2539775323686211</c:v>
                </c:pt>
                <c:pt idx="30">
                  <c:v>5.6871191926885007</c:v>
                </c:pt>
                <c:pt idx="31">
                  <c:v>5.1613766184310741</c:v>
                </c:pt>
                <c:pt idx="32">
                  <c:v>4.3387242955064735</c:v>
                </c:pt>
                <c:pt idx="33">
                  <c:v>3.5674666793602441</c:v>
                </c:pt>
                <c:pt idx="34">
                  <c:v>2.6961157654226962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diamond"/>
              <c:size val="9"/>
            </c:marker>
          </c:dPt>
          <c:dPt>
            <c:idx val="9"/>
            <c:marker>
              <c:symbol val="diamond"/>
              <c:size val="9"/>
            </c:marker>
          </c:dPt>
          <c:dPt>
            <c:idx val="24"/>
            <c:marker>
              <c:symbol val="diamond"/>
              <c:size val="9"/>
            </c:marker>
          </c:dPt>
          <c:dPt>
            <c:idx val="34"/>
            <c:marker>
              <c:symbol val="diamond"/>
              <c:size val="9"/>
            </c:marker>
          </c:dPt>
          <c:dLbls>
            <c:dLbl>
              <c:idx val="1"/>
              <c:layout>
                <c:manualLayout>
                  <c:x val="-8.888888888888901E-3"/>
                  <c:y val="-3.4858387799564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48.6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3.5555672207640728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45.1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8.888888888888901E-3"/>
                  <c:y val="-2.61437908496732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48.1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5.9259259259259262E-2"/>
                  <c:y val="-2.61437908496732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data'!$D$3:$D$37</c:f>
              <c:numCache>
                <c:formatCode>General</c:formatCode>
                <c:ptCount val="35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data'!$A$3:$A$37</c:f>
              <c:numCache>
                <c:formatCode>General</c:formatCode>
                <c:ptCount val="35"/>
                <c:pt idx="0">
                  <c:v>48.734375</c:v>
                </c:pt>
                <c:pt idx="1">
                  <c:v>48.59375</c:v>
                </c:pt>
                <c:pt idx="2">
                  <c:v>48.296875</c:v>
                </c:pt>
                <c:pt idx="3">
                  <c:v>47.84375</c:v>
                </c:pt>
                <c:pt idx="4">
                  <c:v>47.546875</c:v>
                </c:pt>
                <c:pt idx="5">
                  <c:v>46.96875</c:v>
                </c:pt>
                <c:pt idx="6">
                  <c:v>46.375</c:v>
                </c:pt>
                <c:pt idx="7">
                  <c:v>45.78125</c:v>
                </c:pt>
                <c:pt idx="8">
                  <c:v>45.109375</c:v>
                </c:pt>
                <c:pt idx="9">
                  <c:v>45.109375</c:v>
                </c:pt>
                <c:pt idx="10">
                  <c:v>45.703125</c:v>
                </c:pt>
                <c:pt idx="11">
                  <c:v>46.078125</c:v>
                </c:pt>
                <c:pt idx="12">
                  <c:v>46.515625</c:v>
                </c:pt>
                <c:pt idx="13">
                  <c:v>46.8125</c:v>
                </c:pt>
                <c:pt idx="14">
                  <c:v>46.96875</c:v>
                </c:pt>
                <c:pt idx="15">
                  <c:v>47.484375</c:v>
                </c:pt>
                <c:pt idx="16">
                  <c:v>47.40625</c:v>
                </c:pt>
                <c:pt idx="17">
                  <c:v>47.625</c:v>
                </c:pt>
                <c:pt idx="18">
                  <c:v>47.625</c:v>
                </c:pt>
                <c:pt idx="19">
                  <c:v>47.921875</c:v>
                </c:pt>
                <c:pt idx="20">
                  <c:v>47.921875</c:v>
                </c:pt>
                <c:pt idx="21">
                  <c:v>48</c:v>
                </c:pt>
                <c:pt idx="22">
                  <c:v>48.21875</c:v>
                </c:pt>
                <c:pt idx="23">
                  <c:v>48.0625</c:v>
                </c:pt>
                <c:pt idx="24">
                  <c:v>48.0625</c:v>
                </c:pt>
                <c:pt idx="25">
                  <c:v>48</c:v>
                </c:pt>
                <c:pt idx="26">
                  <c:v>48</c:v>
                </c:pt>
                <c:pt idx="27">
                  <c:v>48.21875</c:v>
                </c:pt>
                <c:pt idx="28">
                  <c:v>48.296875</c:v>
                </c:pt>
                <c:pt idx="29">
                  <c:v>48.0625</c:v>
                </c:pt>
                <c:pt idx="30">
                  <c:v>47.78125</c:v>
                </c:pt>
                <c:pt idx="31">
                  <c:v>47.78125</c:v>
                </c:pt>
                <c:pt idx="32">
                  <c:v>48</c:v>
                </c:pt>
                <c:pt idx="33">
                  <c:v>47.1875</c:v>
                </c:pt>
                <c:pt idx="34">
                  <c:v>48.734375</c:v>
                </c:pt>
              </c:numCache>
            </c:numRef>
          </c:yVal>
        </c:ser>
        <c:axId val="128983424"/>
        <c:axId val="1289853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Lbls>
            <c:dLbl>
              <c:idx val="10"/>
              <c:layout/>
              <c:showVal val="1"/>
            </c:dLbl>
            <c:dLbl>
              <c:idx val="34"/>
              <c:layout>
                <c:manualLayout>
                  <c:x val="-6.222222222222229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data'!$D$3:$D$1666</c:f>
              <c:numCache>
                <c:formatCode>General</c:formatCode>
                <c:ptCount val="1650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data'!$B$3:$B$1666</c:f>
              <c:numCache>
                <c:formatCode>General</c:formatCode>
                <c:ptCount val="1650"/>
                <c:pt idx="0">
                  <c:v>155</c:v>
                </c:pt>
                <c:pt idx="1">
                  <c:v>155.30000000000001</c:v>
                </c:pt>
                <c:pt idx="2">
                  <c:v>163.5</c:v>
                </c:pt>
                <c:pt idx="3">
                  <c:v>185.5</c:v>
                </c:pt>
                <c:pt idx="4">
                  <c:v>220.8</c:v>
                </c:pt>
                <c:pt idx="5">
                  <c:v>255.4</c:v>
                </c:pt>
                <c:pt idx="6">
                  <c:v>294.3</c:v>
                </c:pt>
                <c:pt idx="7">
                  <c:v>340.6</c:v>
                </c:pt>
                <c:pt idx="8">
                  <c:v>388.7</c:v>
                </c:pt>
                <c:pt idx="9">
                  <c:v>434.1</c:v>
                </c:pt>
                <c:pt idx="10">
                  <c:v>449.1</c:v>
                </c:pt>
                <c:pt idx="11">
                  <c:v>410.8</c:v>
                </c:pt>
                <c:pt idx="12">
                  <c:v>379.1</c:v>
                </c:pt>
                <c:pt idx="13">
                  <c:v>353.2</c:v>
                </c:pt>
                <c:pt idx="14">
                  <c:v>330.4</c:v>
                </c:pt>
                <c:pt idx="15">
                  <c:v>290.39999999999998</c:v>
                </c:pt>
                <c:pt idx="16">
                  <c:v>273.60000000000002</c:v>
                </c:pt>
                <c:pt idx="17">
                  <c:v>257.39999999999998</c:v>
                </c:pt>
                <c:pt idx="18">
                  <c:v>244.2</c:v>
                </c:pt>
                <c:pt idx="19">
                  <c:v>220.5</c:v>
                </c:pt>
                <c:pt idx="20">
                  <c:v>209.8</c:v>
                </c:pt>
                <c:pt idx="21">
                  <c:v>198.8</c:v>
                </c:pt>
                <c:pt idx="22">
                  <c:v>190.2</c:v>
                </c:pt>
                <c:pt idx="23">
                  <c:v>183.2</c:v>
                </c:pt>
                <c:pt idx="24">
                  <c:v>175.5</c:v>
                </c:pt>
                <c:pt idx="25">
                  <c:v>167.6</c:v>
                </c:pt>
                <c:pt idx="26">
                  <c:v>155.30000000000001</c:v>
                </c:pt>
                <c:pt idx="27">
                  <c:v>149.69999999999999</c:v>
                </c:pt>
                <c:pt idx="28">
                  <c:v>144.4</c:v>
                </c:pt>
                <c:pt idx="29">
                  <c:v>129.80000000000001</c:v>
                </c:pt>
                <c:pt idx="30">
                  <c:v>120.7</c:v>
                </c:pt>
                <c:pt idx="31">
                  <c:v>107</c:v>
                </c:pt>
                <c:pt idx="32">
                  <c:v>100.9</c:v>
                </c:pt>
                <c:pt idx="33">
                  <c:v>92.7</c:v>
                </c:pt>
                <c:pt idx="34">
                  <c:v>78.099999999999994</c:v>
                </c:pt>
              </c:numCache>
            </c:numRef>
          </c:yVal>
          <c:smooth val="1"/>
        </c:ser>
        <c:axId val="129007616"/>
        <c:axId val="129009152"/>
      </c:scatterChart>
      <c:valAx>
        <c:axId val="12898342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85344"/>
        <c:crosses val="autoZero"/>
        <c:crossBetween val="midCat"/>
      </c:valAx>
      <c:valAx>
        <c:axId val="12898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83424"/>
        <c:crosses val="autoZero"/>
        <c:crossBetween val="midCat"/>
      </c:valAx>
      <c:valAx>
        <c:axId val="129007616"/>
        <c:scaling>
          <c:orientation val="minMax"/>
        </c:scaling>
        <c:delete val="1"/>
        <c:axPos val="b"/>
        <c:numFmt formatCode="General" sourceLinked="1"/>
        <c:tickLblPos val="none"/>
        <c:crossAx val="129009152"/>
        <c:crosses val="autoZero"/>
        <c:crossBetween val="midCat"/>
      </c:valAx>
      <c:valAx>
        <c:axId val="1290091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076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89075532225141"/>
          <c:y val="0.95055924382001267"/>
          <c:w val="0.70880011665208631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9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8"/>
            </c:marker>
          </c:dPt>
          <c:dLbls>
            <c:dLbl>
              <c:idx val="1"/>
              <c:layout>
                <c:manualLayout>
                  <c:x val="-8.888888888888901E-3"/>
                  <c:y val="1.7429193899782158E-2"/>
                </c:manualLayout>
              </c:layout>
              <c:showVal val="1"/>
            </c:dLbl>
            <c:dLbl>
              <c:idx val="9"/>
              <c:layout>
                <c:manualLayout>
                  <c:x val="-4.4444561096529597E-2"/>
                  <c:y val="-2.3965141612200435E-2"/>
                </c:manualLayout>
              </c:layout>
              <c:showVal val="1"/>
            </c:dLbl>
            <c:dLbl>
              <c:idx val="34"/>
              <c:layout>
                <c:manualLayout>
                  <c:x val="-5.3333333333333441E-2"/>
                  <c:y val="-2.3965141612200435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data'!$E$3:$E$1112</c:f>
              <c:numCache>
                <c:formatCode>General</c:formatCode>
                <c:ptCount val="1096"/>
                <c:pt idx="0">
                  <c:v>94.8</c:v>
                </c:pt>
                <c:pt idx="1">
                  <c:v>94.8</c:v>
                </c:pt>
                <c:pt idx="2">
                  <c:v>94.8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94.8</c:v>
                </c:pt>
                <c:pt idx="7">
                  <c:v>94.8</c:v>
                </c:pt>
                <c:pt idx="8">
                  <c:v>94.8</c:v>
                </c:pt>
                <c:pt idx="9">
                  <c:v>94.8</c:v>
                </c:pt>
                <c:pt idx="10">
                  <c:v>93.6</c:v>
                </c:pt>
                <c:pt idx="11">
                  <c:v>84.2</c:v>
                </c:pt>
                <c:pt idx="12">
                  <c:v>74.8</c:v>
                </c:pt>
                <c:pt idx="13">
                  <c:v>66.400000000000006</c:v>
                </c:pt>
                <c:pt idx="14">
                  <c:v>59.4</c:v>
                </c:pt>
                <c:pt idx="15">
                  <c:v>46.4</c:v>
                </c:pt>
                <c:pt idx="16">
                  <c:v>41.6</c:v>
                </c:pt>
                <c:pt idx="17">
                  <c:v>36.799999999999997</c:v>
                </c:pt>
                <c:pt idx="18">
                  <c:v>32</c:v>
                </c:pt>
                <c:pt idx="19">
                  <c:v>26.2</c:v>
                </c:pt>
                <c:pt idx="20">
                  <c:v>23.8</c:v>
                </c:pt>
                <c:pt idx="21">
                  <c:v>21.4</c:v>
                </c:pt>
                <c:pt idx="22">
                  <c:v>19.600000000000001</c:v>
                </c:pt>
                <c:pt idx="23">
                  <c:v>17.8</c:v>
                </c:pt>
                <c:pt idx="24">
                  <c:v>16.600000000000001</c:v>
                </c:pt>
                <c:pt idx="25">
                  <c:v>15.6</c:v>
                </c:pt>
                <c:pt idx="26">
                  <c:v>13.2</c:v>
                </c:pt>
                <c:pt idx="27">
                  <c:v>12</c:v>
                </c:pt>
                <c:pt idx="28">
                  <c:v>10.8</c:v>
                </c:pt>
                <c:pt idx="29">
                  <c:v>8.4</c:v>
                </c:pt>
                <c:pt idx="30">
                  <c:v>7.2</c:v>
                </c:pt>
                <c:pt idx="31">
                  <c:v>6</c:v>
                </c:pt>
                <c:pt idx="32">
                  <c:v>4.8</c:v>
                </c:pt>
                <c:pt idx="33">
                  <c:v>3.6</c:v>
                </c:pt>
                <c:pt idx="34">
                  <c:v>2.4</c:v>
                </c:pt>
              </c:numCache>
            </c:numRef>
          </c:yVal>
        </c:ser>
        <c:axId val="129571456"/>
        <c:axId val="12963097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0"/>
            <c:marker>
              <c:symbol val="circle"/>
              <c:size val="8"/>
            </c:marker>
          </c:dPt>
          <c:dPt>
            <c:idx val="34"/>
            <c:marker>
              <c:symbol val="circle"/>
              <c:size val="8"/>
            </c:marker>
          </c:dPt>
          <c:dLbls>
            <c:dLbl>
              <c:idx val="10"/>
              <c:layout>
                <c:manualLayout>
                  <c:x val="-7.4074074074074094E-3"/>
                  <c:y val="-2.3965141612200435E-2"/>
                </c:manualLayout>
              </c:layout>
              <c:showVal val="1"/>
            </c:dLbl>
            <c:dLbl>
              <c:idx val="34"/>
              <c:layout>
                <c:manualLayout>
                  <c:x val="-6.2222222222222304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data'!$F$3:$F$1112</c:f>
              <c:numCache>
                <c:formatCode>0.00</c:formatCode>
                <c:ptCount val="1096"/>
                <c:pt idx="0">
                  <c:v>0.54843799305774688</c:v>
                </c:pt>
                <c:pt idx="1">
                  <c:v>0.55840959293152415</c:v>
                </c:pt>
                <c:pt idx="2">
                  <c:v>2.0042915746292205</c:v>
                </c:pt>
                <c:pt idx="3">
                  <c:v>3.6396339539286839</c:v>
                </c:pt>
                <c:pt idx="4">
                  <c:v>5.2251183338592613</c:v>
                </c:pt>
                <c:pt idx="5">
                  <c:v>6.8405175134111706</c:v>
                </c:pt>
                <c:pt idx="6">
                  <c:v>8.4858314925844116</c:v>
                </c:pt>
                <c:pt idx="7">
                  <c:v>10.111202272010097</c:v>
                </c:pt>
                <c:pt idx="8">
                  <c:v>11.71662985168823</c:v>
                </c:pt>
                <c:pt idx="9">
                  <c:v>13.252256232249922</c:v>
                </c:pt>
                <c:pt idx="10">
                  <c:v>14.48254970022089</c:v>
                </c:pt>
                <c:pt idx="11">
                  <c:v>14.33888713579468</c:v>
                </c:pt>
                <c:pt idx="12">
                  <c:v>13.949763332281476</c:v>
                </c:pt>
                <c:pt idx="13">
                  <c:v>13.465783107184182</c:v>
                </c:pt>
                <c:pt idx="14">
                  <c:v>13.039633953928684</c:v>
                </c:pt>
                <c:pt idx="15">
                  <c:v>11.737877353528978</c:v>
                </c:pt>
                <c:pt idx="16">
                  <c:v>11.236857052698012</c:v>
                </c:pt>
                <c:pt idx="17">
                  <c:v>10.575113074576628</c:v>
                </c:pt>
                <c:pt idx="18">
                  <c:v>9.7443988639949506</c:v>
                </c:pt>
                <c:pt idx="19">
                  <c:v>8.8683706742400332</c:v>
                </c:pt>
                <c:pt idx="20">
                  <c:v>8.4640580624802784</c:v>
                </c:pt>
                <c:pt idx="21">
                  <c:v>7.9774481960660557</c:v>
                </c:pt>
                <c:pt idx="22">
                  <c:v>7.6363100873040928</c:v>
                </c:pt>
                <c:pt idx="23">
                  <c:v>7.2514357841590416</c:v>
                </c:pt>
                <c:pt idx="24">
                  <c:v>7.0402019564531413</c:v>
                </c:pt>
                <c:pt idx="25">
                  <c:v>6.8786367939413058</c:v>
                </c:pt>
                <c:pt idx="26">
                  <c:v>6.2702429788576834</c:v>
                </c:pt>
                <c:pt idx="27">
                  <c:v>5.8895550646891763</c:v>
                </c:pt>
                <c:pt idx="28">
                  <c:v>5.4789523508993376</c:v>
                </c:pt>
                <c:pt idx="29">
                  <c:v>4.6846323761438944</c:v>
                </c:pt>
                <c:pt idx="30">
                  <c:v>4.2600189334174816</c:v>
                </c:pt>
                <c:pt idx="31">
                  <c:v>3.8662038497948878</c:v>
                </c:pt>
                <c:pt idx="32">
                  <c:v>3.2499842221520985</c:v>
                </c:pt>
                <c:pt idx="33">
                  <c:v>2.6722625433890816</c:v>
                </c:pt>
                <c:pt idx="34">
                  <c:v>2.0195645313979171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square"/>
              <c:size val="8"/>
            </c:marker>
          </c:dPt>
          <c:dPt>
            <c:idx val="9"/>
            <c:marker>
              <c:symbol val="square"/>
              <c:size val="7"/>
            </c:marker>
          </c:dPt>
          <c:dPt>
            <c:idx val="24"/>
            <c:marker>
              <c:symbol val="square"/>
              <c:size val="8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1"/>
              <c:layout>
                <c:manualLayout>
                  <c:x val="-5.9259259259259274E-3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48.6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3.7037153689122221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45.1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1.3333333333333341E-2"/>
                  <c:y val="-2.61437908496732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48.1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5185185185185165E-2"/>
                  <c:y val="-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data'!$D$3:$D$37</c:f>
              <c:numCache>
                <c:formatCode>General</c:formatCode>
                <c:ptCount val="35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data'!$A$3:$A$37</c:f>
              <c:numCache>
                <c:formatCode>General</c:formatCode>
                <c:ptCount val="35"/>
                <c:pt idx="0">
                  <c:v>48.734375</c:v>
                </c:pt>
                <c:pt idx="1">
                  <c:v>48.59375</c:v>
                </c:pt>
                <c:pt idx="2">
                  <c:v>48.296875</c:v>
                </c:pt>
                <c:pt idx="3">
                  <c:v>47.84375</c:v>
                </c:pt>
                <c:pt idx="4">
                  <c:v>47.546875</c:v>
                </c:pt>
                <c:pt idx="5">
                  <c:v>46.96875</c:v>
                </c:pt>
                <c:pt idx="6">
                  <c:v>46.375</c:v>
                </c:pt>
                <c:pt idx="7">
                  <c:v>45.78125</c:v>
                </c:pt>
                <c:pt idx="8">
                  <c:v>45.109375</c:v>
                </c:pt>
                <c:pt idx="9">
                  <c:v>45.109375</c:v>
                </c:pt>
                <c:pt idx="10">
                  <c:v>45.703125</c:v>
                </c:pt>
                <c:pt idx="11">
                  <c:v>46.078125</c:v>
                </c:pt>
                <c:pt idx="12">
                  <c:v>46.515625</c:v>
                </c:pt>
                <c:pt idx="13">
                  <c:v>46.8125</c:v>
                </c:pt>
                <c:pt idx="14">
                  <c:v>46.96875</c:v>
                </c:pt>
                <c:pt idx="15">
                  <c:v>47.484375</c:v>
                </c:pt>
                <c:pt idx="16">
                  <c:v>47.40625</c:v>
                </c:pt>
                <c:pt idx="17">
                  <c:v>47.625</c:v>
                </c:pt>
                <c:pt idx="18">
                  <c:v>47.625</c:v>
                </c:pt>
                <c:pt idx="19">
                  <c:v>47.921875</c:v>
                </c:pt>
                <c:pt idx="20">
                  <c:v>47.921875</c:v>
                </c:pt>
                <c:pt idx="21">
                  <c:v>48</c:v>
                </c:pt>
                <c:pt idx="22">
                  <c:v>48.21875</c:v>
                </c:pt>
                <c:pt idx="23">
                  <c:v>48.0625</c:v>
                </c:pt>
                <c:pt idx="24">
                  <c:v>48.0625</c:v>
                </c:pt>
                <c:pt idx="25">
                  <c:v>48</c:v>
                </c:pt>
                <c:pt idx="26">
                  <c:v>48</c:v>
                </c:pt>
                <c:pt idx="27">
                  <c:v>48.21875</c:v>
                </c:pt>
                <c:pt idx="28">
                  <c:v>48.296875</c:v>
                </c:pt>
                <c:pt idx="29">
                  <c:v>48.0625</c:v>
                </c:pt>
                <c:pt idx="30">
                  <c:v>47.78125</c:v>
                </c:pt>
                <c:pt idx="31">
                  <c:v>47.78125</c:v>
                </c:pt>
                <c:pt idx="32">
                  <c:v>48</c:v>
                </c:pt>
                <c:pt idx="33">
                  <c:v>47.1875</c:v>
                </c:pt>
                <c:pt idx="34">
                  <c:v>48.734375</c:v>
                </c:pt>
              </c:numCache>
            </c:numRef>
          </c:yVal>
        </c:ser>
        <c:axId val="129571456"/>
        <c:axId val="1296309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Lbls>
            <c:dLbl>
              <c:idx val="10"/>
              <c:showVal val="1"/>
            </c:dLbl>
            <c:dLbl>
              <c:idx val="34"/>
              <c:layout>
                <c:manualLayout>
                  <c:x val="-6.666666666666668E-2"/>
                  <c:y val="-3.7037037037037056E-2"/>
                </c:manualLayout>
              </c:layout>
              <c:showVal val="1"/>
            </c:dLbl>
            <c:delete val="1"/>
          </c:dLbls>
          <c:xVal>
            <c:numRef>
              <c:f>'Peak data'!$D$3:$D$1112</c:f>
              <c:numCache>
                <c:formatCode>General</c:formatCode>
                <c:ptCount val="1096"/>
                <c:pt idx="0">
                  <c:v>55</c:v>
                </c:pt>
                <c:pt idx="1">
                  <c:v>56</c:v>
                </c:pt>
                <c:pt idx="2">
                  <c:v>201</c:v>
                </c:pt>
                <c:pt idx="3">
                  <c:v>365</c:v>
                </c:pt>
                <c:pt idx="4">
                  <c:v>524</c:v>
                </c:pt>
                <c:pt idx="5">
                  <c:v>686</c:v>
                </c:pt>
                <c:pt idx="6">
                  <c:v>851</c:v>
                </c:pt>
                <c:pt idx="7">
                  <c:v>1014</c:v>
                </c:pt>
                <c:pt idx="8">
                  <c:v>1175</c:v>
                </c:pt>
                <c:pt idx="9">
                  <c:v>1329</c:v>
                </c:pt>
                <c:pt idx="10">
                  <c:v>1471</c:v>
                </c:pt>
                <c:pt idx="11">
                  <c:v>1619</c:v>
                </c:pt>
                <c:pt idx="12">
                  <c:v>1773</c:v>
                </c:pt>
                <c:pt idx="13">
                  <c:v>1928</c:v>
                </c:pt>
                <c:pt idx="14">
                  <c:v>2087</c:v>
                </c:pt>
                <c:pt idx="15">
                  <c:v>2405</c:v>
                </c:pt>
                <c:pt idx="16">
                  <c:v>2568</c:v>
                </c:pt>
                <c:pt idx="17">
                  <c:v>2732</c:v>
                </c:pt>
                <c:pt idx="18">
                  <c:v>2895</c:v>
                </c:pt>
                <c:pt idx="19">
                  <c:v>3218</c:v>
                </c:pt>
                <c:pt idx="20">
                  <c:v>3381</c:v>
                </c:pt>
                <c:pt idx="21">
                  <c:v>3544</c:v>
                </c:pt>
                <c:pt idx="22">
                  <c:v>3704</c:v>
                </c:pt>
                <c:pt idx="23">
                  <c:v>3873</c:v>
                </c:pt>
                <c:pt idx="24">
                  <c:v>4032</c:v>
                </c:pt>
                <c:pt idx="25">
                  <c:v>4192</c:v>
                </c:pt>
                <c:pt idx="26">
                  <c:v>4516</c:v>
                </c:pt>
                <c:pt idx="27">
                  <c:v>4666</c:v>
                </c:pt>
                <c:pt idx="28">
                  <c:v>4823</c:v>
                </c:pt>
                <c:pt idx="29">
                  <c:v>5302</c:v>
                </c:pt>
                <c:pt idx="30">
                  <c:v>5625</c:v>
                </c:pt>
                <c:pt idx="31">
                  <c:v>6126</c:v>
                </c:pt>
                <c:pt idx="32">
                  <c:v>6437</c:v>
                </c:pt>
                <c:pt idx="33">
                  <c:v>7057</c:v>
                </c:pt>
                <c:pt idx="34">
                  <c:v>8000</c:v>
                </c:pt>
              </c:numCache>
            </c:numRef>
          </c:xVal>
          <c:yVal>
            <c:numRef>
              <c:f>'Peak data'!$B$3:$B$231</c:f>
              <c:numCache>
                <c:formatCode>General</c:formatCode>
                <c:ptCount val="215"/>
                <c:pt idx="0">
                  <c:v>155</c:v>
                </c:pt>
                <c:pt idx="1">
                  <c:v>155.30000000000001</c:v>
                </c:pt>
                <c:pt idx="2">
                  <c:v>163.5</c:v>
                </c:pt>
                <c:pt idx="3">
                  <c:v>185.5</c:v>
                </c:pt>
                <c:pt idx="4">
                  <c:v>220.8</c:v>
                </c:pt>
                <c:pt idx="5">
                  <c:v>255.4</c:v>
                </c:pt>
                <c:pt idx="6">
                  <c:v>294.3</c:v>
                </c:pt>
                <c:pt idx="7">
                  <c:v>340.6</c:v>
                </c:pt>
                <c:pt idx="8">
                  <c:v>388.7</c:v>
                </c:pt>
                <c:pt idx="9">
                  <c:v>434.1</c:v>
                </c:pt>
                <c:pt idx="10">
                  <c:v>449.1</c:v>
                </c:pt>
                <c:pt idx="11">
                  <c:v>410.8</c:v>
                </c:pt>
                <c:pt idx="12">
                  <c:v>379.1</c:v>
                </c:pt>
                <c:pt idx="13">
                  <c:v>353.2</c:v>
                </c:pt>
                <c:pt idx="14">
                  <c:v>330.4</c:v>
                </c:pt>
                <c:pt idx="15">
                  <c:v>290.39999999999998</c:v>
                </c:pt>
                <c:pt idx="16">
                  <c:v>273.60000000000002</c:v>
                </c:pt>
                <c:pt idx="17">
                  <c:v>257.39999999999998</c:v>
                </c:pt>
                <c:pt idx="18">
                  <c:v>244.2</c:v>
                </c:pt>
                <c:pt idx="19">
                  <c:v>220.5</c:v>
                </c:pt>
                <c:pt idx="20">
                  <c:v>209.8</c:v>
                </c:pt>
                <c:pt idx="21">
                  <c:v>198.8</c:v>
                </c:pt>
                <c:pt idx="22">
                  <c:v>190.2</c:v>
                </c:pt>
                <c:pt idx="23">
                  <c:v>183.2</c:v>
                </c:pt>
                <c:pt idx="24">
                  <c:v>175.5</c:v>
                </c:pt>
                <c:pt idx="25">
                  <c:v>167.6</c:v>
                </c:pt>
                <c:pt idx="26">
                  <c:v>155.30000000000001</c:v>
                </c:pt>
                <c:pt idx="27">
                  <c:v>149.69999999999999</c:v>
                </c:pt>
                <c:pt idx="28">
                  <c:v>144.4</c:v>
                </c:pt>
                <c:pt idx="29">
                  <c:v>129.80000000000001</c:v>
                </c:pt>
                <c:pt idx="30">
                  <c:v>120.7</c:v>
                </c:pt>
                <c:pt idx="31">
                  <c:v>107</c:v>
                </c:pt>
                <c:pt idx="32">
                  <c:v>100.9</c:v>
                </c:pt>
                <c:pt idx="33">
                  <c:v>92.7</c:v>
                </c:pt>
                <c:pt idx="34">
                  <c:v>78.099999999999994</c:v>
                </c:pt>
              </c:numCache>
            </c:numRef>
          </c:yVal>
        </c:ser>
        <c:axId val="129632896"/>
        <c:axId val="129667456"/>
      </c:scatterChart>
      <c:valAx>
        <c:axId val="12957145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630976"/>
        <c:crosses val="autoZero"/>
        <c:crossBetween val="midCat"/>
      </c:valAx>
      <c:valAx>
        <c:axId val="129630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85E-4"/>
              <c:y val="0.154261232051876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71456"/>
        <c:crosses val="autoZero"/>
        <c:crossBetween val="midCat"/>
      </c:valAx>
      <c:valAx>
        <c:axId val="129632896"/>
        <c:scaling>
          <c:orientation val="minMax"/>
        </c:scaling>
        <c:delete val="1"/>
        <c:axPos val="b"/>
        <c:numFmt formatCode="General" sourceLinked="1"/>
        <c:tickLblPos val="none"/>
        <c:crossAx val="129667456"/>
        <c:crosses val="autoZero"/>
        <c:crossBetween val="midCat"/>
      </c:valAx>
      <c:valAx>
        <c:axId val="1296674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63289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5001458151064"/>
          <c:y val="0.94402329610759461"/>
          <c:w val="0.66832009332166864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56</c:v>
                </c:pt>
                <c:pt idx="4">
                  <c:v>65</c:v>
                </c:pt>
                <c:pt idx="5">
                  <c:v>110</c:v>
                </c:pt>
                <c:pt idx="6">
                  <c:v>126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84</c:v>
                </c:pt>
                <c:pt idx="5">
                  <c:v>102</c:v>
                </c:pt>
                <c:pt idx="6">
                  <c:v>115</c:v>
                </c:pt>
              </c:numCache>
            </c:numRef>
          </c:yVal>
        </c:ser>
        <c:axId val="130249856"/>
        <c:axId val="13025177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10.620000000000001</c:v>
                </c:pt>
                <c:pt idx="6">
                  <c:v>10.620000000000001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12.132520944402135</c:v>
                </c:pt>
                <c:pt idx="6">
                  <c:v>14.154607768469155</c:v>
                </c:pt>
              </c:numCache>
            </c:numRef>
          </c:yVal>
        </c:ser>
        <c:axId val="130271488"/>
        <c:axId val="130269952"/>
      </c:scatterChart>
      <c:valAx>
        <c:axId val="1302498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51776"/>
        <c:crosses val="autoZero"/>
        <c:crossBetween val="midCat"/>
      </c:valAx>
      <c:valAx>
        <c:axId val="130251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49856"/>
        <c:crosses val="autoZero"/>
        <c:crossBetween val="midCat"/>
      </c:valAx>
      <c:valAx>
        <c:axId val="130269952"/>
        <c:scaling>
          <c:orientation val="minMax"/>
        </c:scaling>
        <c:axPos val="r"/>
        <c:numFmt formatCode="0.0" sourceLinked="0"/>
        <c:tickLblPos val="nextTo"/>
        <c:crossAx val="130271488"/>
        <c:crosses val="max"/>
        <c:crossBetween val="midCat"/>
      </c:valAx>
      <c:valAx>
        <c:axId val="130271488"/>
        <c:scaling>
          <c:orientation val="minMax"/>
        </c:scaling>
        <c:delete val="1"/>
        <c:axPos val="b"/>
        <c:numFmt formatCode="General" sourceLinked="1"/>
        <c:tickLblPos val="none"/>
        <c:crossAx val="1302699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56</c:v>
                </c:pt>
                <c:pt idx="4">
                  <c:v>65</c:v>
                </c:pt>
                <c:pt idx="5">
                  <c:v>110</c:v>
                </c:pt>
                <c:pt idx="6">
                  <c:v>126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84</c:v>
                </c:pt>
                <c:pt idx="5">
                  <c:v>102</c:v>
                </c:pt>
                <c:pt idx="6">
                  <c:v>115</c:v>
                </c:pt>
              </c:numCache>
            </c:numRef>
          </c:yVal>
        </c:ser>
        <c:axId val="130509824"/>
        <c:axId val="1305857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14.4</c:v>
                </c:pt>
                <c:pt idx="6">
                  <c:v>14.4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9.0880403912906278</c:v>
                </c:pt>
                <c:pt idx="6">
                  <c:v>10.602713789839067</c:v>
                </c:pt>
              </c:numCache>
            </c:numRef>
          </c:yVal>
        </c:ser>
        <c:axId val="130601344"/>
        <c:axId val="130587264"/>
      </c:scatterChart>
      <c:valAx>
        <c:axId val="1305098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85728"/>
        <c:crosses val="autoZero"/>
        <c:crossBetween val="midCat"/>
      </c:valAx>
      <c:valAx>
        <c:axId val="130585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09824"/>
        <c:crosses val="autoZero"/>
        <c:crossBetween val="midCat"/>
      </c:valAx>
      <c:valAx>
        <c:axId val="130587264"/>
        <c:scaling>
          <c:orientation val="minMax"/>
        </c:scaling>
        <c:axPos val="r"/>
        <c:numFmt formatCode="0.0" sourceLinked="0"/>
        <c:tickLblPos val="nextTo"/>
        <c:crossAx val="130601344"/>
        <c:crosses val="max"/>
        <c:crossBetween val="midCat"/>
      </c:valAx>
      <c:valAx>
        <c:axId val="130601344"/>
        <c:scaling>
          <c:orientation val="minMax"/>
        </c:scaling>
        <c:delete val="1"/>
        <c:axPos val="b"/>
        <c:numFmt formatCode="General" sourceLinked="1"/>
        <c:tickLblPos val="none"/>
        <c:crossAx val="130587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130856064"/>
        <c:axId val="1308579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5.3100000000000005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2.0220868240670224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9.4364051789794363</c:v>
                </c:pt>
              </c:numCache>
            </c:numRef>
          </c:yVal>
        </c:ser>
        <c:axId val="130873600"/>
        <c:axId val="130872064"/>
      </c:scatterChart>
      <c:valAx>
        <c:axId val="1308560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57984"/>
        <c:crosses val="autoZero"/>
        <c:crossBetween val="midCat"/>
      </c:valAx>
      <c:valAx>
        <c:axId val="130857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856064"/>
        <c:crosses val="autoZero"/>
        <c:crossBetween val="midCat"/>
      </c:valAx>
      <c:valAx>
        <c:axId val="130872064"/>
        <c:scaling>
          <c:orientation val="minMax"/>
        </c:scaling>
        <c:axPos val="r"/>
        <c:numFmt formatCode="0.0" sourceLinked="0"/>
        <c:tickLblPos val="nextTo"/>
        <c:crossAx val="130873600"/>
        <c:crosses val="max"/>
        <c:crossBetween val="midCat"/>
      </c:valAx>
      <c:valAx>
        <c:axId val="130873600"/>
        <c:scaling>
          <c:orientation val="minMax"/>
        </c:scaling>
        <c:delete val="1"/>
        <c:axPos val="b"/>
        <c:numFmt formatCode="General" sourceLinked="1"/>
        <c:tickLblPos val="none"/>
        <c:crossAx val="1308720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131566592"/>
        <c:axId val="1315810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7.2</c:v>
                </c:pt>
                <c:pt idx="1">
                  <c:v>7.2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1.514673398548438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7.0684758598927102</c:v>
                </c:pt>
              </c:numCache>
            </c:numRef>
          </c:yVal>
        </c:ser>
        <c:axId val="131588480"/>
        <c:axId val="131582592"/>
      </c:scatterChart>
      <c:valAx>
        <c:axId val="1315665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81056"/>
        <c:crosses val="autoZero"/>
        <c:crossBetween val="midCat"/>
      </c:valAx>
      <c:valAx>
        <c:axId val="131581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66592"/>
        <c:crosses val="autoZero"/>
        <c:crossBetween val="midCat"/>
      </c:valAx>
      <c:valAx>
        <c:axId val="131582592"/>
        <c:scaling>
          <c:orientation val="minMax"/>
        </c:scaling>
        <c:axPos val="r"/>
        <c:numFmt formatCode="0.0" sourceLinked="0"/>
        <c:tickLblPos val="nextTo"/>
        <c:crossAx val="131588480"/>
        <c:crosses val="max"/>
        <c:crossBetween val="midCat"/>
      </c:valAx>
      <c:valAx>
        <c:axId val="131588480"/>
        <c:scaling>
          <c:orientation val="minMax"/>
        </c:scaling>
        <c:delete val="1"/>
        <c:axPos val="b"/>
        <c:numFmt formatCode="General" sourceLinked="1"/>
        <c:tickLblPos val="none"/>
        <c:crossAx val="1315825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  <c:pt idx="5">
                  <c:v>78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  <c:pt idx="5">
                  <c:v>93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  <c:pt idx="5">
                  <c:v>18.5</c:v>
                </c:pt>
                <c:pt idx="6">
                  <c:v>25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  <c:pt idx="5">
                  <c:v>32</c:v>
                </c:pt>
                <c:pt idx="6">
                  <c:v>36</c:v>
                </c:pt>
              </c:numCache>
            </c:numRef>
          </c:yVal>
        </c:ser>
        <c:axId val="131953792"/>
        <c:axId val="1319557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1.77</c:v>
                </c:pt>
                <c:pt idx="4">
                  <c:v>1.77</c:v>
                </c:pt>
                <c:pt idx="5">
                  <c:v>1.77</c:v>
                </c:pt>
                <c:pt idx="6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1.6850723533891852</c:v>
                </c:pt>
                <c:pt idx="5">
                  <c:v>2.022086824067022</c:v>
                </c:pt>
                <c:pt idx="6">
                  <c:v>2.3591012947448591</c:v>
                </c:pt>
              </c:numCache>
            </c:numRef>
          </c:yVal>
        </c:ser>
        <c:axId val="131963136"/>
        <c:axId val="131961600"/>
      </c:scatterChart>
      <c:valAx>
        <c:axId val="1319537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55712"/>
        <c:crosses val="autoZero"/>
        <c:crossBetween val="midCat"/>
      </c:valAx>
      <c:valAx>
        <c:axId val="13195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53792"/>
        <c:crosses val="autoZero"/>
        <c:crossBetween val="midCat"/>
      </c:valAx>
      <c:valAx>
        <c:axId val="131961600"/>
        <c:scaling>
          <c:orientation val="minMax"/>
        </c:scaling>
        <c:axPos val="r"/>
        <c:numFmt formatCode="0.0" sourceLinked="0"/>
        <c:tickLblPos val="nextTo"/>
        <c:crossAx val="131963136"/>
        <c:crosses val="max"/>
        <c:crossBetween val="midCat"/>
      </c:valAx>
      <c:valAx>
        <c:axId val="131963136"/>
        <c:scaling>
          <c:orientation val="minMax"/>
        </c:scaling>
        <c:delete val="1"/>
        <c:axPos val="b"/>
        <c:numFmt formatCode="General" sourceLinked="1"/>
        <c:tickLblPos val="none"/>
        <c:crossAx val="1319616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  <c:pt idx="5">
                  <c:v>78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  <c:pt idx="5">
                  <c:v>93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  <c:pt idx="5">
                  <c:v>18.5</c:v>
                </c:pt>
                <c:pt idx="6">
                  <c:v>25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  <c:pt idx="5">
                  <c:v>32</c:v>
                </c:pt>
                <c:pt idx="6">
                  <c:v>36</c:v>
                </c:pt>
              </c:numCache>
            </c:numRef>
          </c:yVal>
        </c:ser>
        <c:axId val="134855680"/>
        <c:axId val="1348660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7.2</c:v>
                </c:pt>
                <c:pt idx="1">
                  <c:v>6</c:v>
                </c:pt>
                <c:pt idx="2">
                  <c:v>3.6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1.2622278321236984</c:v>
                </c:pt>
                <c:pt idx="5">
                  <c:v>1.514673398548438</c:v>
                </c:pt>
                <c:pt idx="6">
                  <c:v>1.7671189649731776</c:v>
                </c:pt>
              </c:numCache>
            </c:numRef>
          </c:yVal>
        </c:ser>
        <c:axId val="135287168"/>
        <c:axId val="134867584"/>
      </c:scatterChart>
      <c:valAx>
        <c:axId val="1348556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66048"/>
        <c:crosses val="autoZero"/>
        <c:crossBetween val="midCat"/>
      </c:valAx>
      <c:valAx>
        <c:axId val="134866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5680"/>
        <c:crosses val="autoZero"/>
        <c:crossBetween val="midCat"/>
      </c:valAx>
      <c:valAx>
        <c:axId val="134867584"/>
        <c:scaling>
          <c:orientation val="minMax"/>
        </c:scaling>
        <c:axPos val="r"/>
        <c:numFmt formatCode="0.0" sourceLinked="0"/>
        <c:tickLblPos val="nextTo"/>
        <c:crossAx val="135287168"/>
        <c:crosses val="max"/>
        <c:crossBetween val="midCat"/>
      </c:valAx>
      <c:valAx>
        <c:axId val="135287168"/>
        <c:scaling>
          <c:orientation val="minMax"/>
        </c:scaling>
        <c:delete val="1"/>
        <c:axPos val="b"/>
        <c:numFmt formatCode="General" sourceLinked="1"/>
        <c:tickLblPos val="none"/>
        <c:crossAx val="1348675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48 Volts/450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0.0817</cdr:y>
    </cdr:from>
    <cdr:to>
      <cdr:x>0.04222</cdr:x>
      <cdr:y>0.89379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476249"/>
          <a:ext cx="352416" cy="4733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Volts/450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0.25777</cdr:x>
      <cdr:y>0</cdr:y>
    </cdr:from>
    <cdr:to>
      <cdr:x>0.8</cdr:x>
      <cdr:y>0.17811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9771" y="-28575"/>
          <a:ext cx="4648267" cy="103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0.2402</cdr:y>
    </cdr:from>
    <cdr:to>
      <cdr:x>0.99777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0198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0.01634</cdr:y>
    </cdr:from>
    <cdr:to>
      <cdr:x>0.27222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625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0.28222</cdr:x>
      <cdr:y>0</cdr:y>
    </cdr:from>
    <cdr:to>
      <cdr:x>0.79667</cdr:x>
      <cdr:y>0.20098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19340" y="-28575"/>
          <a:ext cx="4410123" cy="1171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0.96334</cdr:x>
      <cdr:y>0.24183</cdr:y>
    </cdr:from>
    <cdr:to>
      <cdr:x>0.99222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0.01471</cdr:y>
    </cdr:from>
    <cdr:to>
      <cdr:x>0.28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530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0.25444</cdr:x>
      <cdr:y>0</cdr:y>
    </cdr:from>
    <cdr:to>
      <cdr:x>0.79556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81187" y="-28575"/>
          <a:ext cx="4638751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0.01797</cdr:y>
    </cdr:from>
    <cdr:to>
      <cdr:x>0.27222</cdr:x>
      <cdr:y>0.13071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625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0.28444</cdr:x>
      <cdr:y>0</cdr:y>
    </cdr:from>
    <cdr:to>
      <cdr:x>0.79889</cdr:x>
      <cdr:y>0.19935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390" y="-28575"/>
          <a:ext cx="4410123" cy="1162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0.02614</cdr:y>
    </cdr:from>
    <cdr:to>
      <cdr:x>0.27222</cdr:x>
      <cdr:y>0.13888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8625" y="1524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0.25667</cdr:x>
      <cdr:y>0</cdr:y>
    </cdr:from>
    <cdr:to>
      <cdr:x>0.79445</cdr:x>
      <cdr:y>0.20262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0294" y="-28575"/>
          <a:ext cx="4610119" cy="1181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0.05222</cdr:x>
      <cdr:y>0.0098</cdr:y>
    </cdr:from>
    <cdr:to>
      <cdr:x>0.27444</cdr:x>
      <cdr:y>0.12254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7675" y="571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1905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0.18137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0"/>
          <a:ext cx="4410123" cy="105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0.24346</cdr:y>
    </cdr:from>
    <cdr:to>
      <cdr:x>0.99777</cdr:x>
      <cdr:y>0.78267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192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0.06222</cdr:x>
      <cdr:y>0.00817</cdr:y>
    </cdr:from>
    <cdr:to>
      <cdr:x>0.28444</cdr:x>
      <cdr:y>0.12091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3400" y="476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12"/>
  <sheetViews>
    <sheetView workbookViewId="0">
      <pane ySplit="2" topLeftCell="A3" activePane="bottomLeft" state="frozen"/>
      <selection pane="bottomLeft" activeCell="B4" sqref="B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48.734375</v>
      </c>
      <c r="B3">
        <v>155</v>
      </c>
      <c r="C3">
        <v>455.5</v>
      </c>
      <c r="D3">
        <v>55</v>
      </c>
      <c r="E3">
        <v>94.8</v>
      </c>
      <c r="F3" s="8">
        <f t="shared" ref="F3:F231" si="0">(D3*E3)/9507</f>
        <v>0.54843799305774688</v>
      </c>
      <c r="G3" s="7">
        <f t="shared" ref="G3:G231" si="1">SUM(E3*0.7375)</f>
        <v>69.915000000000006</v>
      </c>
      <c r="H3" s="7">
        <f t="shared" ref="H3:H231" si="2">SUM(D3*G3)/5252</f>
        <v>0.73216393754760101</v>
      </c>
      <c r="I3" s="9"/>
      <c r="J3" s="5"/>
      <c r="L3" s="4"/>
      <c r="M3" s="4"/>
      <c r="N3" s="4"/>
    </row>
    <row r="4" spans="1:14" s="3" customFormat="1" ht="12.75" customHeight="1">
      <c r="A4">
        <v>48.59375</v>
      </c>
      <c r="B4">
        <v>155.30000000000001</v>
      </c>
      <c r="C4">
        <v>454.5</v>
      </c>
      <c r="D4">
        <v>56</v>
      </c>
      <c r="E4">
        <v>94.8</v>
      </c>
      <c r="F4" s="8">
        <f t="shared" ref="F4:F49" si="3">(D4*E4)/9507</f>
        <v>0.55840959293152415</v>
      </c>
      <c r="G4" s="7">
        <f t="shared" ref="G4:G49" si="4">SUM(E4*0.7375)</f>
        <v>69.915000000000006</v>
      </c>
      <c r="H4" s="7">
        <f t="shared" ref="H4:H49" si="5">SUM(D4*G4)/5252</f>
        <v>0.74547600913937551</v>
      </c>
      <c r="I4" s="9"/>
      <c r="J4" s="5"/>
      <c r="L4" s="4"/>
      <c r="M4" s="4"/>
      <c r="N4" s="4"/>
    </row>
    <row r="5" spans="1:14" s="3" customFormat="1" ht="12.75" customHeight="1">
      <c r="A5">
        <v>48.296875</v>
      </c>
      <c r="B5">
        <v>163.5</v>
      </c>
      <c r="C5">
        <v>454.6</v>
      </c>
      <c r="D5">
        <v>201</v>
      </c>
      <c r="E5">
        <v>94.8</v>
      </c>
      <c r="F5" s="8">
        <f t="shared" si="3"/>
        <v>2.0042915746292205</v>
      </c>
      <c r="G5" s="7">
        <f t="shared" si="4"/>
        <v>69.915000000000006</v>
      </c>
      <c r="H5" s="7">
        <f t="shared" si="5"/>
        <v>2.675726389946687</v>
      </c>
      <c r="I5" s="9"/>
      <c r="J5" s="5"/>
      <c r="L5" s="4"/>
      <c r="M5" s="4"/>
      <c r="N5" s="4"/>
    </row>
    <row r="6" spans="1:14" s="3" customFormat="1" ht="12.75" customHeight="1">
      <c r="A6">
        <v>47.84375</v>
      </c>
      <c r="B6">
        <v>185.5</v>
      </c>
      <c r="C6">
        <v>454.1</v>
      </c>
      <c r="D6">
        <v>365</v>
      </c>
      <c r="E6">
        <v>94.8</v>
      </c>
      <c r="F6" s="8">
        <f t="shared" si="3"/>
        <v>3.6396339539286839</v>
      </c>
      <c r="G6" s="7">
        <f t="shared" si="4"/>
        <v>69.915000000000006</v>
      </c>
      <c r="H6" s="7">
        <f t="shared" si="5"/>
        <v>4.858906130997716</v>
      </c>
      <c r="I6" s="9"/>
      <c r="J6" s="5"/>
      <c r="L6" s="4"/>
      <c r="M6" s="4"/>
      <c r="N6" s="4"/>
    </row>
    <row r="7" spans="1:14" s="3" customFormat="1" ht="12.75" customHeight="1">
      <c r="A7">
        <v>47.546875</v>
      </c>
      <c r="B7">
        <v>220.8</v>
      </c>
      <c r="C7">
        <v>453.5</v>
      </c>
      <c r="D7">
        <v>524</v>
      </c>
      <c r="E7">
        <v>94.8</v>
      </c>
      <c r="F7" s="8">
        <f t="shared" si="3"/>
        <v>5.2251183338592613</v>
      </c>
      <c r="G7" s="7">
        <f t="shared" si="4"/>
        <v>69.915000000000006</v>
      </c>
      <c r="H7" s="7">
        <f t="shared" si="5"/>
        <v>6.9755255140898713</v>
      </c>
      <c r="I7" s="9"/>
      <c r="J7" s="5"/>
      <c r="L7" s="4"/>
      <c r="M7" s="4"/>
      <c r="N7" s="4"/>
    </row>
    <row r="8" spans="1:14" s="3" customFormat="1" ht="12.75" customHeight="1">
      <c r="A8">
        <v>46.96875</v>
      </c>
      <c r="B8">
        <v>255.4</v>
      </c>
      <c r="C8">
        <v>451</v>
      </c>
      <c r="D8">
        <v>686</v>
      </c>
      <c r="E8">
        <v>94.8</v>
      </c>
      <c r="F8" s="8">
        <f t="shared" si="3"/>
        <v>6.8405175134111706</v>
      </c>
      <c r="G8" s="7">
        <f t="shared" si="4"/>
        <v>69.915000000000006</v>
      </c>
      <c r="H8" s="7">
        <f t="shared" si="5"/>
        <v>9.1320811119573495</v>
      </c>
      <c r="I8" s="9"/>
      <c r="J8" s="5"/>
      <c r="L8" s="4"/>
      <c r="M8" s="4"/>
      <c r="N8" s="4"/>
    </row>
    <row r="9" spans="1:14" s="3" customFormat="1" ht="12.75" customHeight="1">
      <c r="A9">
        <v>46.375</v>
      </c>
      <c r="B9">
        <v>294.3</v>
      </c>
      <c r="C9">
        <v>450.2</v>
      </c>
      <c r="D9">
        <v>851</v>
      </c>
      <c r="E9">
        <v>94.8</v>
      </c>
      <c r="F9" s="8">
        <f t="shared" si="3"/>
        <v>8.4858314925844116</v>
      </c>
      <c r="G9" s="7">
        <f t="shared" si="4"/>
        <v>69.915000000000006</v>
      </c>
      <c r="H9" s="7">
        <f t="shared" si="5"/>
        <v>11.328572924600154</v>
      </c>
      <c r="I9" s="9"/>
      <c r="J9" s="5"/>
      <c r="L9" s="4"/>
      <c r="M9" s="4"/>
      <c r="N9" s="4"/>
    </row>
    <row r="10" spans="1:14" s="3" customFormat="1" ht="12.75" customHeight="1">
      <c r="A10">
        <v>45.78125</v>
      </c>
      <c r="B10">
        <v>340.6</v>
      </c>
      <c r="C10">
        <v>455.6</v>
      </c>
      <c r="D10">
        <v>1014</v>
      </c>
      <c r="E10">
        <v>94.8</v>
      </c>
      <c r="F10" s="8">
        <f t="shared" si="3"/>
        <v>10.111202272010097</v>
      </c>
      <c r="G10" s="7">
        <f t="shared" si="4"/>
        <v>69.915000000000006</v>
      </c>
      <c r="H10" s="7">
        <f t="shared" si="5"/>
        <v>13.498440594059408</v>
      </c>
      <c r="I10" s="9"/>
      <c r="J10" s="5"/>
      <c r="L10" s="4"/>
      <c r="M10" s="4"/>
      <c r="N10" s="4"/>
    </row>
    <row r="11" spans="1:14" s="3" customFormat="1" ht="12.75" customHeight="1">
      <c r="A11">
        <v>45.109375</v>
      </c>
      <c r="B11">
        <v>388.7</v>
      </c>
      <c r="C11">
        <v>451.6</v>
      </c>
      <c r="D11">
        <v>1175</v>
      </c>
      <c r="E11">
        <v>94.8</v>
      </c>
      <c r="F11" s="8">
        <f t="shared" si="3"/>
        <v>11.71662985168823</v>
      </c>
      <c r="G11" s="7">
        <f t="shared" si="4"/>
        <v>69.915000000000006</v>
      </c>
      <c r="H11" s="7">
        <f t="shared" si="5"/>
        <v>15.641684120335114</v>
      </c>
      <c r="I11" s="9"/>
      <c r="J11" s="5"/>
      <c r="L11" s="4"/>
      <c r="M11" s="4"/>
      <c r="N11" s="4"/>
    </row>
    <row r="12" spans="1:14" s="3" customFormat="1" ht="12.75" customHeight="1">
      <c r="A12">
        <v>45.109375</v>
      </c>
      <c r="B12">
        <v>434.1</v>
      </c>
      <c r="C12">
        <v>439.7</v>
      </c>
      <c r="D12">
        <v>1329</v>
      </c>
      <c r="E12">
        <v>94.8</v>
      </c>
      <c r="F12" s="8">
        <f t="shared" si="3"/>
        <v>13.252256232249922</v>
      </c>
      <c r="G12" s="7">
        <f t="shared" si="4"/>
        <v>69.915000000000006</v>
      </c>
      <c r="H12" s="7">
        <f t="shared" si="5"/>
        <v>17.691743145468394</v>
      </c>
      <c r="I12" s="9"/>
      <c r="J12" s="5"/>
      <c r="L12" s="4"/>
      <c r="M12" s="4"/>
      <c r="N12" s="4"/>
    </row>
    <row r="13" spans="1:14" s="3" customFormat="1" ht="12.75" customHeight="1">
      <c r="A13">
        <v>45.703125</v>
      </c>
      <c r="B13">
        <v>449.1</v>
      </c>
      <c r="C13">
        <v>407.1</v>
      </c>
      <c r="D13">
        <v>1471</v>
      </c>
      <c r="E13">
        <v>93.6</v>
      </c>
      <c r="F13" s="8">
        <f t="shared" si="3"/>
        <v>14.48254970022089</v>
      </c>
      <c r="G13" s="7">
        <f t="shared" si="4"/>
        <v>69.03</v>
      </c>
      <c r="H13" s="7">
        <f t="shared" si="5"/>
        <v>19.334183168316834</v>
      </c>
      <c r="I13" s="9"/>
      <c r="J13" s="5"/>
      <c r="L13" s="4"/>
      <c r="M13" s="4"/>
      <c r="N13" s="4"/>
    </row>
    <row r="14" spans="1:14" s="3" customFormat="1" ht="12.75" customHeight="1">
      <c r="A14">
        <v>46.078125</v>
      </c>
      <c r="B14">
        <v>410.8</v>
      </c>
      <c r="C14">
        <v>370.1</v>
      </c>
      <c r="D14">
        <v>1619</v>
      </c>
      <c r="E14">
        <v>84.2</v>
      </c>
      <c r="F14" s="8">
        <f t="shared" si="3"/>
        <v>14.33888713579468</v>
      </c>
      <c r="G14" s="7">
        <f t="shared" si="4"/>
        <v>62.097500000000004</v>
      </c>
      <c r="H14" s="7">
        <f t="shared" si="5"/>
        <v>19.14239384996192</v>
      </c>
      <c r="I14" s="9"/>
      <c r="J14" s="5"/>
      <c r="L14" s="4"/>
      <c r="M14" s="4"/>
      <c r="N14" s="4"/>
    </row>
    <row r="15" spans="1:14" s="3" customFormat="1" ht="12.75" customHeight="1">
      <c r="A15">
        <v>46.515625</v>
      </c>
      <c r="B15">
        <v>379.1</v>
      </c>
      <c r="C15">
        <v>338.2</v>
      </c>
      <c r="D15">
        <v>1773</v>
      </c>
      <c r="E15">
        <v>74.8</v>
      </c>
      <c r="F15" s="8">
        <f t="shared" si="3"/>
        <v>13.949763332281476</v>
      </c>
      <c r="G15" s="7">
        <f t="shared" si="4"/>
        <v>55.164999999999999</v>
      </c>
      <c r="H15" s="7">
        <f t="shared" si="5"/>
        <v>18.622914127951255</v>
      </c>
      <c r="I15" s="9"/>
      <c r="J15" s="5"/>
      <c r="L15" s="4"/>
      <c r="M15" s="4"/>
      <c r="N15" s="4"/>
    </row>
    <row r="16" spans="1:14" s="3" customFormat="1" ht="12.75" customHeight="1">
      <c r="A16">
        <v>46.8125</v>
      </c>
      <c r="B16">
        <v>353.2</v>
      </c>
      <c r="C16">
        <v>311.8</v>
      </c>
      <c r="D16">
        <v>1928</v>
      </c>
      <c r="E16">
        <v>66.400000000000006</v>
      </c>
      <c r="F16" s="8">
        <f t="shared" si="3"/>
        <v>13.465783107184182</v>
      </c>
      <c r="G16" s="7">
        <f t="shared" si="4"/>
        <v>48.970000000000006</v>
      </c>
      <c r="H16" s="7">
        <f t="shared" si="5"/>
        <v>17.9768012185834</v>
      </c>
      <c r="I16" s="9"/>
      <c r="J16" s="5"/>
      <c r="L16" s="4"/>
      <c r="M16" s="4"/>
      <c r="N16" s="4"/>
    </row>
    <row r="17" spans="1:14" s="3" customFormat="1" ht="12.75" customHeight="1">
      <c r="A17">
        <v>46.96875</v>
      </c>
      <c r="B17">
        <v>330.4</v>
      </c>
      <c r="C17">
        <v>290.3</v>
      </c>
      <c r="D17">
        <v>2087</v>
      </c>
      <c r="E17">
        <v>59.4</v>
      </c>
      <c r="F17" s="8">
        <f t="shared" si="3"/>
        <v>13.039633953928684</v>
      </c>
      <c r="G17" s="7">
        <f t="shared" si="4"/>
        <v>43.807500000000005</v>
      </c>
      <c r="H17" s="7">
        <f t="shared" si="5"/>
        <v>17.407892707539986</v>
      </c>
      <c r="I17" s="9"/>
      <c r="J17" s="5"/>
      <c r="L17" s="4"/>
      <c r="M17" s="4"/>
      <c r="N17" s="4"/>
    </row>
    <row r="18" spans="1:14" s="3" customFormat="1" ht="12.75" customHeight="1">
      <c r="A18">
        <v>47.484375</v>
      </c>
      <c r="B18">
        <v>290.39999999999998</v>
      </c>
      <c r="C18">
        <v>255.5</v>
      </c>
      <c r="D18">
        <v>2405</v>
      </c>
      <c r="E18">
        <v>46.4</v>
      </c>
      <c r="F18" s="8">
        <f t="shared" si="3"/>
        <v>11.737877353528978</v>
      </c>
      <c r="G18" s="7">
        <f t="shared" si="4"/>
        <v>34.22</v>
      </c>
      <c r="H18" s="7">
        <f t="shared" si="5"/>
        <v>15.670049504950493</v>
      </c>
      <c r="I18" s="9"/>
      <c r="J18" s="5"/>
      <c r="L18" s="4"/>
      <c r="M18" s="4"/>
      <c r="N18" s="4"/>
    </row>
    <row r="19" spans="1:14" s="3" customFormat="1" ht="12.75" customHeight="1">
      <c r="A19">
        <v>47.40625</v>
      </c>
      <c r="B19">
        <v>273.60000000000002</v>
      </c>
      <c r="C19">
        <v>239.1</v>
      </c>
      <c r="D19">
        <v>2568</v>
      </c>
      <c r="E19">
        <v>41.6</v>
      </c>
      <c r="F19" s="8">
        <f t="shared" si="3"/>
        <v>11.236857052698012</v>
      </c>
      <c r="G19" s="7">
        <f t="shared" si="4"/>
        <v>30.680000000000003</v>
      </c>
      <c r="H19" s="7">
        <f t="shared" si="5"/>
        <v>15.001188118811882</v>
      </c>
      <c r="I19" s="9"/>
      <c r="J19" s="5"/>
      <c r="L19" s="4"/>
      <c r="M19" s="4"/>
      <c r="N19" s="4"/>
    </row>
    <row r="20" spans="1:14" s="3" customFormat="1" ht="12.75" customHeight="1">
      <c r="A20">
        <v>47.625</v>
      </c>
      <c r="B20">
        <v>257.39999999999998</v>
      </c>
      <c r="C20">
        <v>226.8</v>
      </c>
      <c r="D20">
        <v>2732</v>
      </c>
      <c r="E20">
        <v>36.799999999999997</v>
      </c>
      <c r="F20" s="8">
        <f t="shared" si="3"/>
        <v>10.575113074576628</v>
      </c>
      <c r="G20" s="7">
        <f t="shared" si="4"/>
        <v>27.14</v>
      </c>
      <c r="H20" s="7">
        <f t="shared" si="5"/>
        <v>14.117760853008377</v>
      </c>
      <c r="I20" s="9"/>
      <c r="J20" s="5"/>
      <c r="L20" s="4"/>
      <c r="M20" s="4"/>
      <c r="N20" s="4"/>
    </row>
    <row r="21" spans="1:14" s="3" customFormat="1" ht="12.75" customHeight="1">
      <c r="A21">
        <v>47.625</v>
      </c>
      <c r="B21">
        <v>244.2</v>
      </c>
      <c r="C21">
        <v>213.5</v>
      </c>
      <c r="D21">
        <v>2895</v>
      </c>
      <c r="E21">
        <v>32</v>
      </c>
      <c r="F21" s="8">
        <f t="shared" si="3"/>
        <v>9.7443988639949506</v>
      </c>
      <c r="G21" s="7">
        <f t="shared" si="4"/>
        <v>23.6</v>
      </c>
      <c r="H21" s="7">
        <f t="shared" si="5"/>
        <v>13.008758568164509</v>
      </c>
      <c r="I21" s="9"/>
      <c r="J21" s="5"/>
      <c r="L21" s="4"/>
      <c r="M21" s="4"/>
      <c r="N21" s="4"/>
    </row>
    <row r="22" spans="1:14" s="3" customFormat="1" ht="12.75" customHeight="1">
      <c r="A22">
        <v>47.921875</v>
      </c>
      <c r="B22">
        <v>220.5</v>
      </c>
      <c r="C22">
        <v>194.7</v>
      </c>
      <c r="D22">
        <v>3218</v>
      </c>
      <c r="E22">
        <v>26.2</v>
      </c>
      <c r="F22" s="8">
        <f t="shared" si="3"/>
        <v>8.8683706742400332</v>
      </c>
      <c r="G22" s="7">
        <f t="shared" si="4"/>
        <v>19.322500000000002</v>
      </c>
      <c r="H22" s="7">
        <f t="shared" si="5"/>
        <v>11.83926218583397</v>
      </c>
      <c r="I22" s="9"/>
      <c r="J22" s="5"/>
      <c r="L22" s="4"/>
      <c r="M22" s="4"/>
      <c r="N22" s="4"/>
    </row>
    <row r="23" spans="1:14" s="3" customFormat="1" ht="12.75" customHeight="1">
      <c r="A23">
        <v>47.921875</v>
      </c>
      <c r="B23">
        <v>209.8</v>
      </c>
      <c r="C23">
        <v>187.2</v>
      </c>
      <c r="D23">
        <v>3381</v>
      </c>
      <c r="E23">
        <v>23.8</v>
      </c>
      <c r="F23" s="8">
        <f t="shared" si="3"/>
        <v>8.4640580624802784</v>
      </c>
      <c r="G23" s="7">
        <f t="shared" si="4"/>
        <v>17.552500000000002</v>
      </c>
      <c r="H23" s="7">
        <f t="shared" si="5"/>
        <v>11.29950542650419</v>
      </c>
      <c r="I23" s="9"/>
      <c r="J23" s="5"/>
      <c r="L23" s="4"/>
      <c r="M23" s="4"/>
      <c r="N23" s="4"/>
    </row>
    <row r="24" spans="1:14" s="3" customFormat="1" ht="12.75" customHeight="1">
      <c r="A24">
        <v>48</v>
      </c>
      <c r="B24">
        <v>198.8</v>
      </c>
      <c r="C24">
        <v>178.3</v>
      </c>
      <c r="D24">
        <v>3544</v>
      </c>
      <c r="E24">
        <v>21.4</v>
      </c>
      <c r="F24" s="8">
        <f t="shared" si="3"/>
        <v>7.9774481960660557</v>
      </c>
      <c r="G24" s="7">
        <f t="shared" si="4"/>
        <v>15.782500000000001</v>
      </c>
      <c r="H24" s="7">
        <f t="shared" si="5"/>
        <v>10.649881949733436</v>
      </c>
      <c r="I24" s="9"/>
      <c r="J24" s="5"/>
      <c r="L24" s="4"/>
      <c r="M24" s="4"/>
      <c r="N24" s="4"/>
    </row>
    <row r="25" spans="1:14" s="3" customFormat="1" ht="12.75" customHeight="1">
      <c r="A25">
        <v>48.21875</v>
      </c>
      <c r="B25">
        <v>190.2</v>
      </c>
      <c r="C25">
        <v>171.7</v>
      </c>
      <c r="D25">
        <v>3704</v>
      </c>
      <c r="E25">
        <v>19.600000000000001</v>
      </c>
      <c r="F25" s="8">
        <f t="shared" si="3"/>
        <v>7.6363100873040928</v>
      </c>
      <c r="G25" s="7">
        <f t="shared" si="4"/>
        <v>14.455000000000002</v>
      </c>
      <c r="H25" s="7">
        <f t="shared" si="5"/>
        <v>10.194463061690787</v>
      </c>
      <c r="I25" s="9"/>
      <c r="J25" s="5"/>
      <c r="L25" s="4"/>
      <c r="M25" s="4"/>
      <c r="N25" s="4"/>
    </row>
    <row r="26" spans="1:14" s="3" customFormat="1" ht="12.75" customHeight="1">
      <c r="A26">
        <v>48.0625</v>
      </c>
      <c r="B26">
        <v>183.2</v>
      </c>
      <c r="C26">
        <v>165</v>
      </c>
      <c r="D26">
        <v>3873</v>
      </c>
      <c r="E26">
        <v>17.8</v>
      </c>
      <c r="F26" s="8">
        <f t="shared" si="3"/>
        <v>7.2514357841590416</v>
      </c>
      <c r="G26" s="7">
        <f t="shared" si="4"/>
        <v>13.127500000000001</v>
      </c>
      <c r="H26" s="7">
        <f t="shared" si="5"/>
        <v>9.680656416603199</v>
      </c>
      <c r="I26" s="9"/>
      <c r="J26" s="5"/>
      <c r="L26" s="4"/>
      <c r="M26" s="4"/>
      <c r="N26" s="4"/>
    </row>
    <row r="27" spans="1:14" s="3" customFormat="1" ht="12.75" customHeight="1">
      <c r="A27">
        <v>48.0625</v>
      </c>
      <c r="B27">
        <v>175.5</v>
      </c>
      <c r="C27">
        <v>157.6</v>
      </c>
      <c r="D27">
        <v>4032</v>
      </c>
      <c r="E27">
        <v>16.600000000000001</v>
      </c>
      <c r="F27" s="8">
        <f t="shared" si="3"/>
        <v>7.0402019564531413</v>
      </c>
      <c r="G27" s="7">
        <f t="shared" si="4"/>
        <v>12.242500000000001</v>
      </c>
      <c r="H27" s="7">
        <f t="shared" si="5"/>
        <v>9.3986595582635211</v>
      </c>
      <c r="I27" s="9"/>
      <c r="J27" s="5"/>
      <c r="L27" s="4"/>
      <c r="M27" s="4"/>
      <c r="N27" s="4"/>
    </row>
    <row r="28" spans="1:14" s="3" customFormat="1" ht="12.75" customHeight="1">
      <c r="A28">
        <v>48</v>
      </c>
      <c r="B28">
        <v>167.6</v>
      </c>
      <c r="C28">
        <v>150.5</v>
      </c>
      <c r="D28">
        <v>4192</v>
      </c>
      <c r="E28">
        <v>15.6</v>
      </c>
      <c r="F28" s="8">
        <f t="shared" si="3"/>
        <v>6.8786367939413058</v>
      </c>
      <c r="G28" s="7">
        <f t="shared" si="4"/>
        <v>11.505000000000001</v>
      </c>
      <c r="H28" s="7">
        <f t="shared" si="5"/>
        <v>9.1829702970297049</v>
      </c>
      <c r="I28" s="9"/>
      <c r="J28" s="5"/>
      <c r="L28" s="4"/>
      <c r="M28" s="4"/>
      <c r="N28" s="4"/>
    </row>
    <row r="29" spans="1:14" s="3" customFormat="1" ht="12.75" customHeight="1">
      <c r="A29">
        <v>48</v>
      </c>
      <c r="B29">
        <v>155.30000000000001</v>
      </c>
      <c r="C29">
        <v>143.69999999999999</v>
      </c>
      <c r="D29">
        <v>4516</v>
      </c>
      <c r="E29">
        <v>13.2</v>
      </c>
      <c r="F29" s="8">
        <f t="shared" si="3"/>
        <v>6.2702429788576834</v>
      </c>
      <c r="G29" s="7">
        <f t="shared" si="4"/>
        <v>9.7349999999999994</v>
      </c>
      <c r="H29" s="7">
        <f t="shared" si="5"/>
        <v>8.370765422696115</v>
      </c>
      <c r="I29" s="9"/>
      <c r="J29" s="5"/>
      <c r="L29" s="4"/>
      <c r="M29" s="4"/>
      <c r="N29" s="4"/>
    </row>
    <row r="30" spans="1:14" s="3" customFormat="1" ht="12.75" customHeight="1">
      <c r="A30">
        <v>48.21875</v>
      </c>
      <c r="B30">
        <v>149.69999999999999</v>
      </c>
      <c r="C30">
        <v>139.5</v>
      </c>
      <c r="D30">
        <v>4666</v>
      </c>
      <c r="E30">
        <v>12</v>
      </c>
      <c r="F30" s="8">
        <f t="shared" si="3"/>
        <v>5.8895550646891763</v>
      </c>
      <c r="G30" s="7">
        <f t="shared" si="4"/>
        <v>8.8500000000000014</v>
      </c>
      <c r="H30" s="7">
        <f t="shared" si="5"/>
        <v>7.8625476009139383</v>
      </c>
      <c r="I30" s="9"/>
      <c r="J30" s="5"/>
      <c r="L30" s="4"/>
      <c r="M30" s="4"/>
      <c r="N30" s="4"/>
    </row>
    <row r="31" spans="1:14" s="3" customFormat="1" ht="12.75" customHeight="1">
      <c r="A31">
        <v>48.296875</v>
      </c>
      <c r="B31">
        <v>144.4</v>
      </c>
      <c r="C31">
        <v>132.69999999999999</v>
      </c>
      <c r="D31">
        <v>4823</v>
      </c>
      <c r="E31">
        <v>10.8</v>
      </c>
      <c r="F31" s="8">
        <f t="shared" si="3"/>
        <v>5.4789523508993376</v>
      </c>
      <c r="G31" s="7">
        <f t="shared" si="4"/>
        <v>7.9650000000000007</v>
      </c>
      <c r="H31" s="7">
        <f t="shared" si="5"/>
        <v>7.3143935643564371</v>
      </c>
      <c r="I31" s="9"/>
      <c r="J31" s="5"/>
      <c r="L31" s="4"/>
      <c r="M31" s="4"/>
      <c r="N31" s="4"/>
    </row>
    <row r="32" spans="1:14" s="3" customFormat="1" ht="12.75" customHeight="1">
      <c r="A32">
        <v>48.0625</v>
      </c>
      <c r="B32">
        <v>129.80000000000001</v>
      </c>
      <c r="C32">
        <v>120.7</v>
      </c>
      <c r="D32">
        <v>5302</v>
      </c>
      <c r="E32">
        <v>8.4</v>
      </c>
      <c r="F32" s="8">
        <f t="shared" si="3"/>
        <v>4.6846323761438944</v>
      </c>
      <c r="G32" s="7">
        <f t="shared" si="4"/>
        <v>6.1950000000000003</v>
      </c>
      <c r="H32" s="7">
        <f t="shared" si="5"/>
        <v>6.2539775323686211</v>
      </c>
      <c r="I32" s="9"/>
      <c r="J32" s="5"/>
      <c r="L32" s="4"/>
      <c r="M32" s="4"/>
      <c r="N32" s="4"/>
    </row>
    <row r="33" spans="1:14" s="3" customFormat="1" ht="12.75" customHeight="1">
      <c r="A33">
        <v>47.78125</v>
      </c>
      <c r="B33">
        <v>120.7</v>
      </c>
      <c r="C33">
        <v>113</v>
      </c>
      <c r="D33">
        <v>5625</v>
      </c>
      <c r="E33">
        <v>7.2</v>
      </c>
      <c r="F33" s="8">
        <f t="shared" si="3"/>
        <v>4.2600189334174816</v>
      </c>
      <c r="G33" s="7">
        <f t="shared" si="4"/>
        <v>5.3100000000000005</v>
      </c>
      <c r="H33" s="7">
        <f t="shared" si="5"/>
        <v>5.6871191926885007</v>
      </c>
      <c r="I33" s="9"/>
      <c r="J33" s="5"/>
      <c r="L33" s="4"/>
      <c r="M33" s="4"/>
      <c r="N33" s="4"/>
    </row>
    <row r="34" spans="1:14" s="3" customFormat="1" ht="12.75" customHeight="1">
      <c r="A34">
        <v>47.78125</v>
      </c>
      <c r="B34">
        <v>107</v>
      </c>
      <c r="C34">
        <v>102.7</v>
      </c>
      <c r="D34">
        <v>6126</v>
      </c>
      <c r="E34">
        <v>6</v>
      </c>
      <c r="F34" s="8">
        <f t="shared" si="3"/>
        <v>3.8662038497948878</v>
      </c>
      <c r="G34" s="7">
        <f t="shared" si="4"/>
        <v>4.4250000000000007</v>
      </c>
      <c r="H34" s="7">
        <f t="shared" si="5"/>
        <v>5.1613766184310741</v>
      </c>
      <c r="I34" s="9"/>
      <c r="J34" s="5"/>
      <c r="L34" s="4"/>
      <c r="M34" s="4"/>
      <c r="N34" s="4"/>
    </row>
    <row r="35" spans="1:14" s="3" customFormat="1" ht="12.75" customHeight="1">
      <c r="A35">
        <v>48</v>
      </c>
      <c r="B35">
        <v>100.9</v>
      </c>
      <c r="C35">
        <v>95.5</v>
      </c>
      <c r="D35">
        <v>6437</v>
      </c>
      <c r="E35">
        <v>4.8</v>
      </c>
      <c r="F35" s="8">
        <f t="shared" si="3"/>
        <v>3.2499842221520985</v>
      </c>
      <c r="G35" s="7">
        <f t="shared" si="4"/>
        <v>3.54</v>
      </c>
      <c r="H35" s="7">
        <f t="shared" si="5"/>
        <v>4.3387242955064735</v>
      </c>
      <c r="I35" s="9"/>
      <c r="J35" s="5"/>
      <c r="L35" s="4"/>
      <c r="M35" s="4"/>
      <c r="N35" s="4"/>
    </row>
    <row r="36" spans="1:14" s="3" customFormat="1" ht="12.75" customHeight="1">
      <c r="A36">
        <v>47.1875</v>
      </c>
      <c r="B36">
        <v>92.7</v>
      </c>
      <c r="C36">
        <v>89.5</v>
      </c>
      <c r="D36">
        <v>7057</v>
      </c>
      <c r="E36">
        <v>3.6</v>
      </c>
      <c r="F36" s="8">
        <f t="shared" si="3"/>
        <v>2.6722625433890816</v>
      </c>
      <c r="G36" s="7">
        <f t="shared" si="4"/>
        <v>2.6550000000000002</v>
      </c>
      <c r="H36" s="7">
        <f t="shared" si="5"/>
        <v>3.5674666793602441</v>
      </c>
      <c r="I36" s="9"/>
      <c r="J36" s="5"/>
      <c r="L36" s="4"/>
      <c r="M36" s="4"/>
      <c r="N36" s="4"/>
    </row>
    <row r="37" spans="1:14" s="3" customFormat="1" ht="12.75" customHeight="1">
      <c r="A37">
        <v>48.734375</v>
      </c>
      <c r="B37">
        <v>78.099999999999994</v>
      </c>
      <c r="C37">
        <v>73.400000000000006</v>
      </c>
      <c r="D37">
        <v>8000</v>
      </c>
      <c r="E37">
        <v>2.4</v>
      </c>
      <c r="F37" s="8">
        <f t="shared" si="3"/>
        <v>2.0195645313979171</v>
      </c>
      <c r="G37" s="7">
        <f t="shared" si="4"/>
        <v>1.77</v>
      </c>
      <c r="H37" s="7">
        <f t="shared" si="5"/>
        <v>2.6961157654226962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 s="1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 s="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 s="1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 s="1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 s="1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 s="1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 s="1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 s="1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ref="F50:F113" si="6">(D50*E50)/9507</f>
        <v>0</v>
      </c>
      <c r="G50" s="7">
        <f t="shared" ref="G50:G113" si="7">SUM(E50*0.7375)</f>
        <v>0</v>
      </c>
      <c r="H50" s="7">
        <f t="shared" ref="H50:H113" si="8">SUM(D50*G50)/5252</f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6"/>
        <v>0</v>
      </c>
      <c r="G51" s="7">
        <f t="shared" si="7"/>
        <v>0</v>
      </c>
      <c r="H51" s="7">
        <f t="shared" si="8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6"/>
        <v>0</v>
      </c>
      <c r="G52" s="7">
        <f t="shared" si="7"/>
        <v>0</v>
      </c>
      <c r="H52" s="7">
        <f t="shared" si="8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6"/>
        <v>0</v>
      </c>
      <c r="G53" s="7">
        <f t="shared" si="7"/>
        <v>0</v>
      </c>
      <c r="H53" s="7">
        <f t="shared" si="8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6"/>
        <v>0</v>
      </c>
      <c r="G54" s="7">
        <f t="shared" si="7"/>
        <v>0</v>
      </c>
      <c r="H54" s="7">
        <f t="shared" si="8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6"/>
        <v>0</v>
      </c>
      <c r="G55" s="7">
        <f t="shared" si="7"/>
        <v>0</v>
      </c>
      <c r="H55" s="7">
        <f t="shared" si="8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6"/>
        <v>0</v>
      </c>
      <c r="G56" s="7">
        <f t="shared" si="7"/>
        <v>0</v>
      </c>
      <c r="H56" s="7">
        <f t="shared" si="8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6"/>
        <v>0</v>
      </c>
      <c r="G57" s="7">
        <f t="shared" si="7"/>
        <v>0</v>
      </c>
      <c r="H57" s="7">
        <f t="shared" si="8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6"/>
        <v>0</v>
      </c>
      <c r="G58" s="7">
        <f t="shared" si="7"/>
        <v>0</v>
      </c>
      <c r="H58" s="7">
        <f t="shared" si="8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6"/>
        <v>0</v>
      </c>
      <c r="G59" s="7">
        <f t="shared" si="7"/>
        <v>0</v>
      </c>
      <c r="H59" s="7">
        <f t="shared" si="8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6"/>
        <v>0</v>
      </c>
      <c r="G60" s="7">
        <f t="shared" si="7"/>
        <v>0</v>
      </c>
      <c r="H60" s="7">
        <f t="shared" si="8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ref="F114:F177" si="9">(D114*E114)/9507</f>
        <v>0</v>
      </c>
      <c r="G114" s="7">
        <f t="shared" ref="G114:G177" si="10">SUM(E114*0.7375)</f>
        <v>0</v>
      </c>
      <c r="H114" s="7">
        <f t="shared" ref="H114:H177" si="11">SUM(D114*G114)/5252</f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9"/>
        <v>0</v>
      </c>
      <c r="G115" s="7">
        <f t="shared" si="10"/>
        <v>0</v>
      </c>
      <c r="H115" s="7">
        <f t="shared" si="11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9"/>
        <v>0</v>
      </c>
      <c r="G116" s="7">
        <f t="shared" si="10"/>
        <v>0</v>
      </c>
      <c r="H116" s="7">
        <f t="shared" si="11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9"/>
        <v>0</v>
      </c>
      <c r="G117" s="7">
        <f t="shared" si="10"/>
        <v>0</v>
      </c>
      <c r="H117" s="7">
        <f t="shared" si="11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9"/>
        <v>0</v>
      </c>
      <c r="G118" s="7">
        <f t="shared" si="10"/>
        <v>0</v>
      </c>
      <c r="H118" s="7">
        <f t="shared" si="11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9"/>
        <v>0</v>
      </c>
      <c r="G119" s="7">
        <f t="shared" si="10"/>
        <v>0</v>
      </c>
      <c r="H119" s="7">
        <f t="shared" si="11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9"/>
        <v>0</v>
      </c>
      <c r="G120" s="7">
        <f t="shared" si="10"/>
        <v>0</v>
      </c>
      <c r="H120" s="7">
        <f t="shared" si="11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9"/>
        <v>0</v>
      </c>
      <c r="G121" s="7">
        <f t="shared" si="10"/>
        <v>0</v>
      </c>
      <c r="H121" s="7">
        <f t="shared" si="11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9"/>
        <v>0</v>
      </c>
      <c r="G122" s="7">
        <f t="shared" si="10"/>
        <v>0</v>
      </c>
      <c r="H122" s="7">
        <f t="shared" si="11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>
      <c r="A173" s="1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J173"/>
      <c r="L173"/>
      <c r="M173"/>
    </row>
    <row r="174" spans="1:14">
      <c r="A174" s="1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J174"/>
      <c r="L174"/>
      <c r="M174"/>
    </row>
    <row r="175" spans="1:14">
      <c r="A175" s="1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J175"/>
      <c r="L175"/>
      <c r="M175"/>
    </row>
    <row r="176" spans="1:14">
      <c r="A176" s="1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J176"/>
      <c r="L176"/>
      <c r="M176"/>
    </row>
    <row r="177" spans="1:14">
      <c r="A177" s="1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J177"/>
      <c r="L177"/>
      <c r="M177"/>
    </row>
    <row r="178" spans="1:14">
      <c r="A178" s="1"/>
      <c r="C178"/>
      <c r="D178"/>
      <c r="E178"/>
      <c r="F178" s="8">
        <f t="shared" ref="F178:F217" si="12">(D178*E178)/9507</f>
        <v>0</v>
      </c>
      <c r="G178" s="7">
        <f t="shared" ref="G178:G217" si="13">SUM(E178*0.7375)</f>
        <v>0</v>
      </c>
      <c r="H178" s="7">
        <f t="shared" ref="H178:H217" si="14">SUM(D178*G178)/5252</f>
        <v>0</v>
      </c>
      <c r="J178"/>
      <c r="L178"/>
      <c r="M178"/>
    </row>
    <row r="179" spans="1:14">
      <c r="A179" s="1"/>
      <c r="C179"/>
      <c r="D179"/>
      <c r="E179"/>
      <c r="F179" s="8">
        <f t="shared" si="12"/>
        <v>0</v>
      </c>
      <c r="G179" s="7">
        <f t="shared" si="13"/>
        <v>0</v>
      </c>
      <c r="H179" s="7">
        <f t="shared" si="14"/>
        <v>0</v>
      </c>
      <c r="J179"/>
      <c r="L179"/>
      <c r="M179"/>
    </row>
    <row r="180" spans="1:14">
      <c r="A180" s="1"/>
      <c r="C180"/>
      <c r="D180"/>
      <c r="E180"/>
      <c r="F180" s="8">
        <f t="shared" si="12"/>
        <v>0</v>
      </c>
      <c r="G180" s="7">
        <f t="shared" si="13"/>
        <v>0</v>
      </c>
      <c r="H180" s="7">
        <f t="shared" si="14"/>
        <v>0</v>
      </c>
      <c r="J180"/>
      <c r="L180"/>
      <c r="M180"/>
    </row>
    <row r="181" spans="1:14">
      <c r="A181" s="1"/>
      <c r="C181"/>
      <c r="D181"/>
      <c r="E181"/>
      <c r="F181" s="8">
        <f t="shared" si="12"/>
        <v>0</v>
      </c>
      <c r="G181" s="7">
        <f t="shared" si="13"/>
        <v>0</v>
      </c>
      <c r="H181" s="7">
        <f t="shared" si="14"/>
        <v>0</v>
      </c>
      <c r="J181"/>
      <c r="L181"/>
      <c r="M181"/>
    </row>
    <row r="182" spans="1:14">
      <c r="A182" s="1"/>
      <c r="C182"/>
      <c r="D182"/>
      <c r="E182"/>
      <c r="F182" s="8">
        <f t="shared" si="12"/>
        <v>0</v>
      </c>
      <c r="G182" s="7">
        <f t="shared" si="13"/>
        <v>0</v>
      </c>
      <c r="H182" s="7">
        <f t="shared" si="14"/>
        <v>0</v>
      </c>
      <c r="J182"/>
      <c r="L182"/>
      <c r="M182"/>
    </row>
    <row r="183" spans="1:14">
      <c r="A183" s="1"/>
      <c r="C183"/>
      <c r="D183"/>
      <c r="E183"/>
      <c r="F183" s="8">
        <f t="shared" si="12"/>
        <v>0</v>
      </c>
      <c r="G183" s="7">
        <f t="shared" si="13"/>
        <v>0</v>
      </c>
      <c r="H183" s="7">
        <f t="shared" si="14"/>
        <v>0</v>
      </c>
      <c r="J183"/>
      <c r="L183"/>
      <c r="M183"/>
      <c r="N183"/>
    </row>
    <row r="184" spans="1:14" hidden="1">
      <c r="A184" s="1"/>
      <c r="C184"/>
      <c r="D184"/>
      <c r="E184"/>
      <c r="F184" s="8">
        <f t="shared" si="12"/>
        <v>0</v>
      </c>
      <c r="G184" s="7">
        <f t="shared" si="13"/>
        <v>0</v>
      </c>
      <c r="H184" s="7">
        <f t="shared" si="14"/>
        <v>0</v>
      </c>
      <c r="J184"/>
      <c r="L184"/>
      <c r="M184"/>
      <c r="N184"/>
    </row>
    <row r="185" spans="1:14">
      <c r="A185" s="1"/>
      <c r="C185"/>
      <c r="D185"/>
      <c r="E185"/>
      <c r="F185" s="8">
        <f t="shared" si="12"/>
        <v>0</v>
      </c>
      <c r="G185" s="7">
        <f t="shared" si="13"/>
        <v>0</v>
      </c>
      <c r="H185" s="7">
        <f t="shared" si="14"/>
        <v>0</v>
      </c>
      <c r="J185"/>
      <c r="L185"/>
      <c r="M185"/>
      <c r="N185"/>
    </row>
    <row r="186" spans="1:14" hidden="1">
      <c r="A186" s="1"/>
      <c r="C186"/>
      <c r="D186"/>
      <c r="E186"/>
      <c r="F186" s="8">
        <f t="shared" si="12"/>
        <v>0</v>
      </c>
      <c r="G186" s="7">
        <f t="shared" si="13"/>
        <v>0</v>
      </c>
      <c r="H186" s="7">
        <f t="shared" si="14"/>
        <v>0</v>
      </c>
      <c r="J186"/>
      <c r="L186"/>
      <c r="M186"/>
      <c r="N186"/>
    </row>
    <row r="187" spans="1:14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  <c r="N187"/>
    </row>
    <row r="188" spans="1:14" hidden="1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  <c r="N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  <c r="N189"/>
    </row>
    <row r="190" spans="1:14" hidden="1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0"/>
        <v>0</v>
      </c>
      <c r="G218" s="7">
        <f t="shared" si="1"/>
        <v>0</v>
      </c>
      <c r="H218" s="7">
        <f t="shared" si="2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0"/>
        <v>0</v>
      </c>
      <c r="G219" s="7">
        <f t="shared" si="1"/>
        <v>0</v>
      </c>
      <c r="H219" s="7">
        <f t="shared" si="2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0"/>
        <v>0</v>
      </c>
      <c r="G220" s="7">
        <f t="shared" si="1"/>
        <v>0</v>
      </c>
      <c r="H220" s="7">
        <f t="shared" si="2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0"/>
        <v>0</v>
      </c>
      <c r="G221" s="7">
        <f t="shared" si="1"/>
        <v>0</v>
      </c>
      <c r="H221" s="7">
        <f t="shared" si="2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0"/>
        <v>0</v>
      </c>
      <c r="G222" s="7">
        <f t="shared" si="1"/>
        <v>0</v>
      </c>
      <c r="H222" s="7">
        <f t="shared" si="2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0"/>
        <v>0</v>
      </c>
      <c r="G223" s="7">
        <f t="shared" si="1"/>
        <v>0</v>
      </c>
      <c r="H223" s="7">
        <f t="shared" si="2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0"/>
        <v>0</v>
      </c>
      <c r="G224" s="7">
        <f t="shared" si="1"/>
        <v>0</v>
      </c>
      <c r="H224" s="7">
        <f t="shared" si="2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0"/>
        <v>0</v>
      </c>
      <c r="G225" s="7">
        <f t="shared" si="1"/>
        <v>0</v>
      </c>
      <c r="H225" s="7">
        <f t="shared" si="2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ref="F232:F295" si="15">(D232*E232)/9507</f>
        <v>0</v>
      </c>
      <c r="G232" s="7">
        <f t="shared" ref="G232:G295" si="16">SUM(E232*0.7375)</f>
        <v>0</v>
      </c>
      <c r="H232" s="7">
        <f t="shared" ref="H232:H295" si="17">SUM(D232*G232)/5252</f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5"/>
        <v>0</v>
      </c>
      <c r="G233" s="7">
        <f t="shared" si="16"/>
        <v>0</v>
      </c>
      <c r="H233" s="7">
        <f t="shared" si="17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5"/>
        <v>0</v>
      </c>
      <c r="G234" s="7">
        <f t="shared" si="16"/>
        <v>0</v>
      </c>
      <c r="H234" s="7">
        <f t="shared" si="17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ref="F296:F359" si="18">(D296*E296)/9507</f>
        <v>0</v>
      </c>
      <c r="G296" s="7">
        <f t="shared" ref="G296:G359" si="19">SUM(E296*0.7375)</f>
        <v>0</v>
      </c>
      <c r="H296" s="7">
        <f t="shared" ref="H296:H359" si="20">SUM(D296*G296)/5252</f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8"/>
        <v>0</v>
      </c>
      <c r="G297" s="7">
        <f t="shared" si="19"/>
        <v>0</v>
      </c>
      <c r="H297" s="7">
        <f t="shared" si="20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8"/>
        <v>0</v>
      </c>
      <c r="G298" s="7">
        <f t="shared" si="19"/>
        <v>0</v>
      </c>
      <c r="H298" s="7">
        <f t="shared" si="20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ref="F360:F423" si="21">(D360*E360)/9507</f>
        <v>0</v>
      </c>
      <c r="G360" s="7">
        <f t="shared" ref="G360:G423" si="22">SUM(E360*0.7375)</f>
        <v>0</v>
      </c>
      <c r="H360" s="7">
        <f t="shared" ref="H360:H423" si="23">SUM(D360*G360)/5252</f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21"/>
        <v>0</v>
      </c>
      <c r="G361" s="7">
        <f t="shared" si="22"/>
        <v>0</v>
      </c>
      <c r="H361" s="7">
        <f t="shared" si="23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21"/>
        <v>0</v>
      </c>
      <c r="G362" s="7">
        <f t="shared" si="22"/>
        <v>0</v>
      </c>
      <c r="H362" s="7">
        <f t="shared" si="23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ref="F424:F487" si="24">(D424*E424)/9507</f>
        <v>0</v>
      </c>
      <c r="G424" s="7">
        <f t="shared" ref="G424:G487" si="25">SUM(E424*0.7375)</f>
        <v>0</v>
      </c>
      <c r="H424" s="7">
        <f t="shared" ref="H424:H487" si="26">SUM(D424*G424)/5252</f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4"/>
        <v>0</v>
      </c>
      <c r="G425" s="7">
        <f t="shared" si="25"/>
        <v>0</v>
      </c>
      <c r="H425" s="7">
        <f t="shared" si="26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4"/>
        <v>0</v>
      </c>
      <c r="G426" s="7">
        <f t="shared" si="25"/>
        <v>0</v>
      </c>
      <c r="H426" s="7">
        <f t="shared" si="26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ref="F488:F551" si="27">(D488*E488)/9507</f>
        <v>0</v>
      </c>
      <c r="G488" s="7">
        <f t="shared" ref="G488:G551" si="28">SUM(E488*0.7375)</f>
        <v>0</v>
      </c>
      <c r="H488" s="7">
        <f t="shared" ref="H488:H551" si="29">SUM(D488*G488)/5252</f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7"/>
        <v>0</v>
      </c>
      <c r="G489" s="7">
        <f t="shared" si="28"/>
        <v>0</v>
      </c>
      <c r="H489" s="7">
        <f t="shared" si="29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7"/>
        <v>0</v>
      </c>
      <c r="G490" s="7">
        <f t="shared" si="28"/>
        <v>0</v>
      </c>
      <c r="H490" s="7">
        <f t="shared" si="29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ref="F552:F615" si="30">(D552*E552)/9507</f>
        <v>0</v>
      </c>
      <c r="G552" s="7">
        <f t="shared" ref="G552:G615" si="31">SUM(E552*0.7375)</f>
        <v>0</v>
      </c>
      <c r="H552" s="7">
        <f t="shared" ref="H552:H615" si="32">SUM(D552*G552)/5252</f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30"/>
        <v>0</v>
      </c>
      <c r="G553" s="7">
        <f t="shared" si="31"/>
        <v>0</v>
      </c>
      <c r="H553" s="7">
        <f t="shared" si="32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30"/>
        <v>0</v>
      </c>
      <c r="G554" s="7">
        <f t="shared" si="31"/>
        <v>0</v>
      </c>
      <c r="H554" s="7">
        <f t="shared" si="32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ref="F616:F679" si="33">(D616*E616)/9507</f>
        <v>0</v>
      </c>
      <c r="G616" s="7">
        <f t="shared" ref="G616:G679" si="34">SUM(E616*0.7375)</f>
        <v>0</v>
      </c>
      <c r="H616" s="7">
        <f t="shared" ref="H616:H679" si="35">SUM(D616*G616)/5252</f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3"/>
        <v>0</v>
      </c>
      <c r="G617" s="7">
        <f t="shared" si="34"/>
        <v>0</v>
      </c>
      <c r="H617" s="7">
        <f t="shared" si="35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3"/>
        <v>0</v>
      </c>
      <c r="G618" s="7">
        <f t="shared" si="34"/>
        <v>0</v>
      </c>
      <c r="H618" s="7">
        <f t="shared" si="35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ref="F680:F743" si="36">(D680*E680)/9507</f>
        <v>0</v>
      </c>
      <c r="G680" s="7">
        <f t="shared" ref="G680:G743" si="37">SUM(E680*0.7375)</f>
        <v>0</v>
      </c>
      <c r="H680" s="7">
        <f t="shared" ref="H680:H743" si="38">SUM(D680*G680)/5252</f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6"/>
        <v>0</v>
      </c>
      <c r="G681" s="7">
        <f t="shared" si="37"/>
        <v>0</v>
      </c>
      <c r="H681" s="7">
        <f t="shared" si="38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6"/>
        <v>0</v>
      </c>
      <c r="G682" s="7">
        <f t="shared" si="37"/>
        <v>0</v>
      </c>
      <c r="H682" s="7">
        <f t="shared" si="38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ref="F744:F807" si="39">(D744*E744)/9507</f>
        <v>0</v>
      </c>
      <c r="G744" s="7">
        <f t="shared" ref="G744:G807" si="40">SUM(E744*0.7375)</f>
        <v>0</v>
      </c>
      <c r="H744" s="7">
        <f t="shared" ref="H744:H807" si="41">SUM(D744*G744)/5252</f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9"/>
        <v>0</v>
      </c>
      <c r="G745" s="7">
        <f t="shared" si="40"/>
        <v>0</v>
      </c>
      <c r="H745" s="7">
        <f t="shared" si="41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9"/>
        <v>0</v>
      </c>
      <c r="G746" s="7">
        <f t="shared" si="40"/>
        <v>0</v>
      </c>
      <c r="H746" s="7">
        <f t="shared" si="41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ref="F808:F871" si="42">(D808*E808)/9507</f>
        <v>0</v>
      </c>
      <c r="G808" s="7">
        <f t="shared" ref="G808:G871" si="43">SUM(E808*0.7375)</f>
        <v>0</v>
      </c>
      <c r="H808" s="7">
        <f t="shared" ref="H808:H871" si="44">SUM(D808*G808)/5252</f>
        <v>0</v>
      </c>
      <c r="J808"/>
      <c r="L808"/>
      <c r="M808"/>
      <c r="N808"/>
    </row>
    <row r="809" spans="3:14">
      <c r="C809"/>
      <c r="D809"/>
      <c r="E809"/>
      <c r="F809" s="8">
        <f t="shared" si="42"/>
        <v>0</v>
      </c>
      <c r="G809" s="7">
        <f t="shared" si="43"/>
        <v>0</v>
      </c>
      <c r="H809" s="7">
        <f t="shared" si="44"/>
        <v>0</v>
      </c>
      <c r="J809"/>
      <c r="L809"/>
      <c r="M809"/>
      <c r="N809"/>
    </row>
    <row r="810" spans="3:14">
      <c r="C810"/>
      <c r="D810"/>
      <c r="E810"/>
      <c r="F810" s="8">
        <f t="shared" si="42"/>
        <v>0</v>
      </c>
      <c r="G810" s="7">
        <f t="shared" si="43"/>
        <v>0</v>
      </c>
      <c r="H810" s="7">
        <f t="shared" si="44"/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ref="F872:F935" si="45">(D872*E872)/9507</f>
        <v>0</v>
      </c>
      <c r="G872" s="7">
        <f t="shared" ref="G872:G935" si="46">SUM(E872*0.7375)</f>
        <v>0</v>
      </c>
      <c r="H872" s="7">
        <f t="shared" ref="H872:H935" si="47">SUM(D872*G872)/5252</f>
        <v>0</v>
      </c>
      <c r="J872"/>
      <c r="L872"/>
      <c r="M872"/>
      <c r="N872"/>
    </row>
    <row r="873" spans="3:14">
      <c r="C873"/>
      <c r="D873"/>
      <c r="E873"/>
      <c r="F873" s="8">
        <f t="shared" si="45"/>
        <v>0</v>
      </c>
      <c r="G873" s="7">
        <f t="shared" si="46"/>
        <v>0</v>
      </c>
      <c r="H873" s="7">
        <f t="shared" si="47"/>
        <v>0</v>
      </c>
      <c r="J873"/>
      <c r="L873"/>
      <c r="M873"/>
      <c r="N873"/>
    </row>
    <row r="874" spans="3:14">
      <c r="C874"/>
      <c r="D874"/>
      <c r="E874"/>
      <c r="F874" s="8">
        <f t="shared" si="45"/>
        <v>0</v>
      </c>
      <c r="G874" s="7">
        <f t="shared" si="46"/>
        <v>0</v>
      </c>
      <c r="H874" s="7">
        <f t="shared" si="47"/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ref="F936:F999" si="48">(D936*E936)/9507</f>
        <v>0</v>
      </c>
      <c r="G936" s="7">
        <f t="shared" ref="G936:G999" si="49">SUM(E936*0.7375)</f>
        <v>0</v>
      </c>
      <c r="H936" s="7">
        <f t="shared" ref="H936:H999" si="50">SUM(D936*G936)/5252</f>
        <v>0</v>
      </c>
      <c r="J936"/>
      <c r="L936"/>
      <c r="M936"/>
      <c r="N936"/>
    </row>
    <row r="937" spans="3:14">
      <c r="C937"/>
      <c r="D937"/>
      <c r="E937"/>
      <c r="F937" s="8">
        <f t="shared" si="48"/>
        <v>0</v>
      </c>
      <c r="G937" s="7">
        <f t="shared" si="49"/>
        <v>0</v>
      </c>
      <c r="H937" s="7">
        <f t="shared" si="50"/>
        <v>0</v>
      </c>
      <c r="J937"/>
      <c r="L937"/>
      <c r="M937"/>
      <c r="N937"/>
    </row>
    <row r="938" spans="3:14">
      <c r="C938"/>
      <c r="D938"/>
      <c r="E938"/>
      <c r="F938" s="8">
        <f t="shared" si="48"/>
        <v>0</v>
      </c>
      <c r="G938" s="7">
        <f t="shared" si="49"/>
        <v>0</v>
      </c>
      <c r="H938" s="7">
        <f t="shared" si="50"/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ref="F1000:F1063" si="51">(D1000*E1000)/9507</f>
        <v>0</v>
      </c>
      <c r="G1000" s="7">
        <f t="shared" ref="G1000:G1063" si="52">SUM(E1000*0.7375)</f>
        <v>0</v>
      </c>
      <c r="H1000" s="7">
        <f t="shared" ref="H1000:H1063" si="53">SUM(D1000*G1000)/5252</f>
        <v>0</v>
      </c>
      <c r="J1000"/>
      <c r="L1000"/>
      <c r="M1000"/>
      <c r="N1000"/>
    </row>
    <row r="1001" spans="3:14">
      <c r="C1001"/>
      <c r="D1001"/>
      <c r="E1001"/>
      <c r="F1001" s="8">
        <f t="shared" si="51"/>
        <v>0</v>
      </c>
      <c r="G1001" s="7">
        <f t="shared" si="52"/>
        <v>0</v>
      </c>
      <c r="H1001" s="7">
        <f t="shared" si="53"/>
        <v>0</v>
      </c>
      <c r="J1001"/>
      <c r="L1001"/>
      <c r="M1001"/>
      <c r="N1001"/>
    </row>
    <row r="1002" spans="3:14">
      <c r="C1002"/>
      <c r="D1002"/>
      <c r="E1002"/>
      <c r="F1002" s="8">
        <f t="shared" si="51"/>
        <v>0</v>
      </c>
      <c r="G1002" s="7">
        <f t="shared" si="52"/>
        <v>0</v>
      </c>
      <c r="H1002" s="7">
        <f t="shared" si="53"/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ref="F1064:F1112" si="54">(D1064*E1064)/9507</f>
        <v>0</v>
      </c>
      <c r="G1064" s="7">
        <f t="shared" ref="G1064:G1112" si="55">SUM(E1064*0.7375)</f>
        <v>0</v>
      </c>
      <c r="H1064" s="7">
        <f t="shared" ref="H1064:H1112" si="56">SUM(D1064*G1064)/5252</f>
        <v>0</v>
      </c>
      <c r="J1064"/>
      <c r="L1064"/>
      <c r="M1064"/>
      <c r="N1064"/>
    </row>
    <row r="1065" spans="3:14">
      <c r="C1065"/>
      <c r="D1065"/>
      <c r="E1065"/>
      <c r="F1065" s="8">
        <f t="shared" si="54"/>
        <v>0</v>
      </c>
      <c r="G1065" s="7">
        <f t="shared" si="55"/>
        <v>0</v>
      </c>
      <c r="H1065" s="7">
        <f t="shared" si="56"/>
        <v>0</v>
      </c>
      <c r="J1065"/>
      <c r="L1065"/>
      <c r="M1065"/>
      <c r="N1065"/>
    </row>
    <row r="1066" spans="3:14">
      <c r="C1066"/>
      <c r="D1066"/>
      <c r="E1066"/>
      <c r="F1066" s="8">
        <f t="shared" si="54"/>
        <v>0</v>
      </c>
      <c r="G1066" s="7">
        <f t="shared" si="55"/>
        <v>0</v>
      </c>
      <c r="H1066" s="7">
        <f t="shared" si="56"/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56" sqref="I5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75</v>
      </c>
      <c r="G3" s="3">
        <v>82</v>
      </c>
      <c r="H3" s="3">
        <v>12.7</v>
      </c>
      <c r="I3" s="3">
        <v>79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81</v>
      </c>
      <c r="G4" s="3">
        <v>82</v>
      </c>
      <c r="H4" s="3">
        <v>26.3</v>
      </c>
      <c r="I4" s="3">
        <v>82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82</v>
      </c>
      <c r="G5" s="3">
        <v>82</v>
      </c>
      <c r="H5" s="3">
        <v>40.6</v>
      </c>
      <c r="I5" s="3">
        <v>85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82</v>
      </c>
      <c r="G6" s="3">
        <v>82</v>
      </c>
      <c r="H6" s="3">
        <v>56</v>
      </c>
      <c r="I6" s="3">
        <v>87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86</v>
      </c>
      <c r="G7" s="3">
        <v>82</v>
      </c>
      <c r="H7" s="3">
        <v>65</v>
      </c>
      <c r="I7" s="3">
        <v>84</v>
      </c>
    </row>
    <row r="8" spans="1:9">
      <c r="A8" s="3">
        <f t="shared" si="3"/>
        <v>6000</v>
      </c>
      <c r="B8" s="3">
        <v>14.4</v>
      </c>
      <c r="C8" s="6">
        <f t="shared" si="0"/>
        <v>9.0880403912906278</v>
      </c>
      <c r="D8" s="6">
        <f t="shared" si="1"/>
        <v>10.620000000000001</v>
      </c>
      <c r="E8" s="6">
        <f t="shared" si="2"/>
        <v>12.132520944402135</v>
      </c>
      <c r="F8" s="3">
        <v>91</v>
      </c>
      <c r="G8" s="3">
        <v>82</v>
      </c>
      <c r="H8" s="3">
        <v>110</v>
      </c>
      <c r="I8" s="3">
        <v>102</v>
      </c>
    </row>
    <row r="9" spans="1:9">
      <c r="A9" s="3">
        <f t="shared" si="3"/>
        <v>7000</v>
      </c>
      <c r="B9" s="3">
        <v>14.4</v>
      </c>
      <c r="C9" s="6">
        <f t="shared" si="0"/>
        <v>10.602713789839067</v>
      </c>
      <c r="D9" s="6">
        <f t="shared" si="1"/>
        <v>10.620000000000001</v>
      </c>
      <c r="E9" s="6">
        <f t="shared" si="2"/>
        <v>14.154607768469155</v>
      </c>
      <c r="F9" s="3">
        <v>89</v>
      </c>
      <c r="G9" s="3">
        <v>82</v>
      </c>
      <c r="H9" s="3">
        <v>126</v>
      </c>
      <c r="I9" s="3">
        <v>115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56" sqref="F5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74</v>
      </c>
      <c r="G3" s="3">
        <v>83</v>
      </c>
      <c r="H3" s="3">
        <v>13.6</v>
      </c>
      <c r="I3" s="3">
        <v>77.599999999999994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77</v>
      </c>
      <c r="G4" s="3">
        <v>83</v>
      </c>
      <c r="H4" s="3">
        <v>15.3</v>
      </c>
      <c r="I4" s="3">
        <v>56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80</v>
      </c>
      <c r="G5" s="3">
        <v>83</v>
      </c>
      <c r="H5" s="3">
        <v>36.700000000000003</v>
      </c>
      <c r="I5" s="3">
        <v>81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84</v>
      </c>
      <c r="G6" s="3">
        <v>83</v>
      </c>
      <c r="H6" s="3">
        <v>30</v>
      </c>
      <c r="I6" s="3">
        <v>58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81</v>
      </c>
      <c r="G7" s="3">
        <v>83</v>
      </c>
      <c r="H7" s="3">
        <v>47</v>
      </c>
      <c r="I7" s="3">
        <v>62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83</v>
      </c>
      <c r="G8" s="3">
        <v>83</v>
      </c>
      <c r="H8" s="3">
        <v>55</v>
      </c>
      <c r="I8" s="3">
        <v>64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94</v>
      </c>
      <c r="G9" s="3">
        <v>83</v>
      </c>
      <c r="H9" s="3">
        <v>86</v>
      </c>
      <c r="I9" s="3">
        <v>78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75</v>
      </c>
      <c r="G3" s="3">
        <v>86</v>
      </c>
      <c r="H3" s="3">
        <v>9.1999999999999993</v>
      </c>
      <c r="I3" s="3">
        <v>60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78</v>
      </c>
      <c r="G4" s="3">
        <v>86</v>
      </c>
      <c r="H4" s="3">
        <v>13.7</v>
      </c>
      <c r="I4" s="3">
        <v>55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68</v>
      </c>
      <c r="G5" s="3">
        <v>87</v>
      </c>
      <c r="H5" s="3">
        <v>14.8</v>
      </c>
      <c r="I5" s="3">
        <v>45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68</v>
      </c>
      <c r="G6" s="3">
        <v>91</v>
      </c>
      <c r="H6" s="3">
        <v>13</v>
      </c>
      <c r="I6" s="3">
        <v>35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F7" s="3">
        <v>65</v>
      </c>
      <c r="G7" s="3">
        <v>91</v>
      </c>
      <c r="H7" s="3">
        <v>48.9</v>
      </c>
      <c r="I7" s="3">
        <v>36</v>
      </c>
    </row>
    <row r="8" spans="1:9">
      <c r="A8" s="3">
        <f t="shared" si="3"/>
        <v>6000</v>
      </c>
      <c r="B8" s="3">
        <v>2.4</v>
      </c>
      <c r="C8" s="6">
        <f t="shared" si="0"/>
        <v>1.514673398548438</v>
      </c>
      <c r="D8" s="6">
        <f t="shared" si="1"/>
        <v>1.77</v>
      </c>
      <c r="E8" s="6">
        <f t="shared" si="2"/>
        <v>2.022086824067022</v>
      </c>
      <c r="F8" s="3">
        <v>78</v>
      </c>
      <c r="G8" s="3">
        <v>93</v>
      </c>
      <c r="H8" s="3">
        <v>18.5</v>
      </c>
      <c r="I8" s="3">
        <v>32</v>
      </c>
    </row>
    <row r="9" spans="1:9">
      <c r="A9" s="3">
        <f t="shared" si="3"/>
        <v>7000</v>
      </c>
      <c r="B9" s="3">
        <v>2.4</v>
      </c>
      <c r="C9" s="6">
        <f t="shared" si="0"/>
        <v>1.7671189649731776</v>
      </c>
      <c r="D9" s="6">
        <f t="shared" si="1"/>
        <v>1.77</v>
      </c>
      <c r="E9" s="6">
        <f t="shared" si="2"/>
        <v>2.3591012947448591</v>
      </c>
      <c r="F9" s="3">
        <v>81</v>
      </c>
      <c r="G9" s="3">
        <v>96</v>
      </c>
      <c r="H9" s="3">
        <v>25</v>
      </c>
      <c r="I9" s="3">
        <v>36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2012-11-26T17:35:20Z</cp:lastPrinted>
  <dcterms:created xsi:type="dcterms:W3CDTF">2009-05-07T18:21:17Z</dcterms:created>
  <dcterms:modified xsi:type="dcterms:W3CDTF">2012-12-17T03:27:23Z</dcterms:modified>
</cp:coreProperties>
</file>